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ukáš\Desktop\"/>
    </mc:Choice>
  </mc:AlternateContent>
  <xr:revisionPtr revIDLastSave="0" documentId="13_ncr:1_{332245E2-A87C-4EF9-AF4C-444D2F48592E}" xr6:coauthVersionLast="45" xr6:coauthVersionMax="45" xr10:uidLastSave="{00000000-0000-0000-0000-000000000000}"/>
  <workbookProtection workbookAlgorithmName="SHA-512" workbookHashValue="1C4y653xy8SmvBFbWMwJ/27rmFE/mhr0mwWa2OZqs/XeypB2b11BR8GyNUEWbc8rKBa9veNvv14z3Tm1+faaBw==" workbookSaltValue="GLgD3bONZJweeWsBGdN2Dg==" workbookSpinCount="100000" lockStructure="1"/>
  <bookViews>
    <workbookView xWindow="-1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D.1.1.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D.1.1.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D.1.1. Pol'!$A$1:$X$47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I51" i="1"/>
  <c r="I50" i="1"/>
  <c r="I49" i="1"/>
  <c r="G41" i="1"/>
  <c r="F41" i="1"/>
  <c r="G40" i="1"/>
  <c r="F40" i="1"/>
  <c r="H40" i="1" s="1"/>
  <c r="I40" i="1" s="1"/>
  <c r="G39" i="1"/>
  <c r="F39" i="1"/>
  <c r="G37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2" i="12"/>
  <c r="G11" i="12" s="1"/>
  <c r="I12" i="12"/>
  <c r="I11" i="12" s="1"/>
  <c r="K12" i="12"/>
  <c r="O12" i="12"/>
  <c r="O11" i="12" s="1"/>
  <c r="Q12" i="12"/>
  <c r="Q11" i="12" s="1"/>
  <c r="V12" i="12"/>
  <c r="G13" i="12"/>
  <c r="M13" i="12" s="1"/>
  <c r="I13" i="12"/>
  <c r="K13" i="12"/>
  <c r="O13" i="12"/>
  <c r="Q13" i="12"/>
  <c r="V13" i="12"/>
  <c r="G14" i="12"/>
  <c r="I14" i="12"/>
  <c r="K14" i="12"/>
  <c r="K11" i="12" s="1"/>
  <c r="M14" i="12"/>
  <c r="O14" i="12"/>
  <c r="Q14" i="12"/>
  <c r="V14" i="12"/>
  <c r="V11" i="12" s="1"/>
  <c r="K15" i="12"/>
  <c r="V15" i="12"/>
  <c r="G16" i="12"/>
  <c r="G15" i="12" s="1"/>
  <c r="I16" i="12"/>
  <c r="I15" i="12" s="1"/>
  <c r="K16" i="12"/>
  <c r="O16" i="12"/>
  <c r="O15" i="12" s="1"/>
  <c r="Q16" i="12"/>
  <c r="Q15" i="12" s="1"/>
  <c r="V16" i="12"/>
  <c r="G17" i="12"/>
  <c r="O17" i="12"/>
  <c r="G18" i="12"/>
  <c r="I18" i="12"/>
  <c r="I17" i="12" s="1"/>
  <c r="K18" i="12"/>
  <c r="K17" i="12" s="1"/>
  <c r="M18" i="12"/>
  <c r="M17" i="12" s="1"/>
  <c r="O18" i="12"/>
  <c r="Q18" i="12"/>
  <c r="Q17" i="12" s="1"/>
  <c r="V18" i="12"/>
  <c r="V17" i="12" s="1"/>
  <c r="G19" i="12"/>
  <c r="K19" i="12"/>
  <c r="O19" i="12"/>
  <c r="V19" i="12"/>
  <c r="G20" i="12"/>
  <c r="I20" i="12"/>
  <c r="I19" i="12" s="1"/>
  <c r="K20" i="12"/>
  <c r="M20" i="12"/>
  <c r="M19" i="12" s="1"/>
  <c r="O20" i="12"/>
  <c r="Q20" i="12"/>
  <c r="Q19" i="12" s="1"/>
  <c r="V20" i="12"/>
  <c r="G21" i="12"/>
  <c r="K21" i="12"/>
  <c r="O21" i="12"/>
  <c r="V21" i="12"/>
  <c r="G22" i="12"/>
  <c r="I22" i="12"/>
  <c r="I21" i="12" s="1"/>
  <c r="K22" i="12"/>
  <c r="M22" i="12"/>
  <c r="M21" i="12" s="1"/>
  <c r="O22" i="12"/>
  <c r="Q22" i="12"/>
  <c r="Q21" i="12" s="1"/>
  <c r="V22" i="12"/>
  <c r="G24" i="12"/>
  <c r="I24" i="12"/>
  <c r="I23" i="12" s="1"/>
  <c r="K24" i="12"/>
  <c r="M24" i="12"/>
  <c r="O24" i="12"/>
  <c r="Q24" i="12"/>
  <c r="Q23" i="12" s="1"/>
  <c r="V24" i="12"/>
  <c r="G25" i="12"/>
  <c r="G23" i="12" s="1"/>
  <c r="I25" i="12"/>
  <c r="K25" i="12"/>
  <c r="O25" i="12"/>
  <c r="O23" i="12" s="1"/>
  <c r="Q25" i="12"/>
  <c r="V25" i="12"/>
  <c r="G26" i="12"/>
  <c r="I26" i="12"/>
  <c r="K26" i="12"/>
  <c r="M26" i="12"/>
  <c r="O26" i="12"/>
  <c r="Q26" i="12"/>
  <c r="V26" i="12"/>
  <c r="G27" i="12"/>
  <c r="M27" i="12" s="1"/>
  <c r="I27" i="12"/>
  <c r="K27" i="12"/>
  <c r="K23" i="12" s="1"/>
  <c r="O27" i="12"/>
  <c r="Q27" i="12"/>
  <c r="V27" i="12"/>
  <c r="V23" i="12" s="1"/>
  <c r="G29" i="12"/>
  <c r="G28" i="12" s="1"/>
  <c r="I29" i="12"/>
  <c r="K29" i="12"/>
  <c r="K28" i="12" s="1"/>
  <c r="O29" i="12"/>
  <c r="O28" i="12" s="1"/>
  <c r="Q29" i="12"/>
  <c r="V29" i="12"/>
  <c r="V28" i="12" s="1"/>
  <c r="G30" i="12"/>
  <c r="I30" i="12"/>
  <c r="I28" i="12" s="1"/>
  <c r="K30" i="12"/>
  <c r="M30" i="12"/>
  <c r="O30" i="12"/>
  <c r="Q30" i="12"/>
  <c r="Q28" i="12" s="1"/>
  <c r="V30" i="12"/>
  <c r="G31" i="12"/>
  <c r="M31" i="12" s="1"/>
  <c r="I31" i="12"/>
  <c r="K31" i="12"/>
  <c r="O31" i="12"/>
  <c r="Q31" i="12"/>
  <c r="V31" i="12"/>
  <c r="G32" i="12"/>
  <c r="I32" i="12"/>
  <c r="K32" i="12"/>
  <c r="M32" i="12"/>
  <c r="O32" i="12"/>
  <c r="Q32" i="12"/>
  <c r="V32" i="12"/>
  <c r="G33" i="12"/>
  <c r="M33" i="12" s="1"/>
  <c r="I33" i="12"/>
  <c r="K33" i="12"/>
  <c r="O33" i="12"/>
  <c r="Q33" i="12"/>
  <c r="V33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Q35" i="12"/>
  <c r="V35" i="12"/>
  <c r="AE37" i="12"/>
  <c r="AF37" i="12"/>
  <c r="I20" i="1"/>
  <c r="I19" i="1"/>
  <c r="I18" i="1"/>
  <c r="I17" i="1"/>
  <c r="I16" i="1"/>
  <c r="I57" i="1"/>
  <c r="J56" i="1" s="1"/>
  <c r="F42" i="1"/>
  <c r="G23" i="1" s="1"/>
  <c r="G42" i="1"/>
  <c r="G25" i="1" s="1"/>
  <c r="A25" i="1" s="1"/>
  <c r="H41" i="1"/>
  <c r="I41" i="1" s="1"/>
  <c r="H39" i="1"/>
  <c r="H42" i="1" s="1"/>
  <c r="J54" i="1" l="1"/>
  <c r="J50" i="1"/>
  <c r="J52" i="1"/>
  <c r="J53" i="1"/>
  <c r="J49" i="1"/>
  <c r="J51" i="1"/>
  <c r="J55" i="1"/>
  <c r="G26" i="1"/>
  <c r="A26" i="1"/>
  <c r="A23" i="1"/>
  <c r="G28" i="1"/>
  <c r="M16" i="12"/>
  <c r="M15" i="12" s="1"/>
  <c r="M12" i="12"/>
  <c r="M11" i="12" s="1"/>
  <c r="M29" i="12"/>
  <c r="M28" i="12" s="1"/>
  <c r="M25" i="12"/>
  <c r="M23" i="12" s="1"/>
  <c r="I39" i="1"/>
  <c r="I42" i="1" s="1"/>
  <c r="J41" i="1" s="1"/>
  <c r="I21" i="1"/>
  <c r="J28" i="1"/>
  <c r="J26" i="1"/>
  <c r="G38" i="1"/>
  <c r="F38" i="1"/>
  <c r="J23" i="1"/>
  <c r="J24" i="1"/>
  <c r="J25" i="1"/>
  <c r="J27" i="1"/>
  <c r="E24" i="1"/>
  <c r="E26" i="1"/>
  <c r="J57" i="1" l="1"/>
  <c r="J39" i="1"/>
  <c r="J42" i="1" s="1"/>
  <c r="J40" i="1"/>
  <c r="A24" i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Jiří Churý</author>
  </authors>
  <commentList>
    <comment ref="S6" authorId="0" shapeId="0" xr:uid="{1B352948-125F-48E5-AD74-B78D40D399A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91A5742-27E2-46BF-A228-82C15849EA9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<sst xmlns="http://schemas.openxmlformats.org/spreadsheetml/2006/main" count="318" uniqueCount="162">
  <si>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</si>
  <si>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</si>
  <si>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</si>
  <si>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</si>
  <si>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</si>
  <si>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</si>
  <si>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</si>
  <si>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</si>
  <si>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</si>
  <si>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</si>
  <si>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</si>
  <si>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</si>
  <si>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</si>
  <si>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</si>
  <si>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</si>
  <si>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</si>
  <si>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</si>
  <si>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</si>
  <si>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</si>
  <si>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</si>
  <si>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</si>
  <si>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</si>
  <si>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</si>
  <si>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</si>
  <si>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</si>
  <si>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</si>
  <si>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</si>
  <si>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</si>
  <si>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</si>
  <si>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</si>
  <si>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</si>
  <si>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</si>
  <si>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</si>
  <si>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</si>
  <si>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</si>
  <si>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</si>
  <si>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</si>
  <si>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</si>
  <si>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</si>
  <si>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</si>
  <si>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</si>
  <si>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</si>
  <si>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D.1.1.</t>
  </si>
  <si>
    <t>Stavební přípomoce</t>
  </si>
  <si>
    <t>SO01</t>
  </si>
  <si>
    <t>Objekt mateřské školy</t>
  </si>
  <si>
    <t>Objekt:</t>
  </si>
  <si>
    <t>Rozpočet:</t>
  </si>
  <si>
    <t>16-2020</t>
  </si>
  <si>
    <t>Stavba</t>
  </si>
  <si>
    <t>Celkem za stavbu</t>
  </si>
  <si>
    <t>CZK</t>
  </si>
  <si>
    <t>Rekapitulace dílů</t>
  </si>
  <si>
    <t>Typ dílu</t>
  </si>
  <si>
    <t>4</t>
  </si>
  <si>
    <t>Vodorovné konstrukce</t>
  </si>
  <si>
    <t>61</t>
  </si>
  <si>
    <t>Úpravy povrchů vnitřní</t>
  </si>
  <si>
    <t>94</t>
  </si>
  <si>
    <t>Lešení a stavební výtahy</t>
  </si>
  <si>
    <t>95</t>
  </si>
  <si>
    <t>Dokončovací konstrukce na pozemních stavbách</t>
  </si>
  <si>
    <t>99</t>
  </si>
  <si>
    <t>Staveništní přesun hmot</t>
  </si>
  <si>
    <t>713</t>
  </si>
  <si>
    <t>Izolace tepelné</t>
  </si>
  <si>
    <t>784</t>
  </si>
  <si>
    <t>Malby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</si>
  <si>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</si>
  <si>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</si>
  <si>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</si>
  <si>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</si>
  <si>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</si>
  <si>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</si>
  <si>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</si>
  <si>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</si>
  <si>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</si>
  <si>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</si>
  <si>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</si>
  <si>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</si>
  <si>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</si>
  <si>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</si>
  <si>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</si>
  <si>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</si>
  <si>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</si>
  <si>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</si>
  <si>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</si>
  <si>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</si>
  <si>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</si>
  <si>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</si>
  <si>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</si>
  <si>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</si>
  <si>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</si>
  <si>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</si>
  <si>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</si>
  <si>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</si>
  <si>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</si>
  <si>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</si>
  <si>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</si>
  <si>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</si>
  <si>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416021121R00</t>
  </si>
  <si>
    <t>Podhledy SDK, kovová.kce CD. 1x deska RB 12,5 mm</t>
  </si>
  <si>
    <t>m2</t>
  </si>
  <si>
    <t>RTS 20/ I</t>
  </si>
  <si>
    <t>Práce</t>
  </si>
  <si>
    <t>POL1_</t>
  </si>
  <si>
    <t>416042222R00</t>
  </si>
  <si>
    <t>Samost.pož.předěl, kov.kce.CD, deska 2x RF 12,5 mm shora EI60, zdola EI45</t>
  </si>
  <si>
    <t>612403382R00</t>
  </si>
  <si>
    <t>Hrubá výplň rýh ve stěnách do 3x7 cm maltou ze SMS</t>
  </si>
  <si>
    <t>m</t>
  </si>
  <si>
    <t>612403393R00</t>
  </si>
  <si>
    <t>Hrubá výplň rýh ve stěnách do 15x5 cm maltou z SMS</t>
  </si>
  <si>
    <t>612423531R00</t>
  </si>
  <si>
    <t>Omítka rýh stěn vápenná šířky do 15 cm, štuková</t>
  </si>
  <si>
    <t>941955002R00</t>
  </si>
  <si>
    <t>Lešení lehké pomocné, výška podlahy do 1,9 m</t>
  </si>
  <si>
    <t>952901111R00</t>
  </si>
  <si>
    <t>Vyčištění budov o výšce podlaží do 4 m</t>
  </si>
  <si>
    <t>999281111R00</t>
  </si>
  <si>
    <t>Přesun hmot pro opravy a údržbu do výšky 25 m</t>
  </si>
  <si>
    <t>t</t>
  </si>
  <si>
    <t>RTS 19/ II</t>
  </si>
  <si>
    <t>Přesun hmot</t>
  </si>
  <si>
    <t>POL7_</t>
  </si>
  <si>
    <t>713563115RT1</t>
  </si>
  <si>
    <t>Kryt svítidla s odolností EI 30, podhled kazetový kryt svítidla 620 x 620 mm</t>
  </si>
  <si>
    <t>kus</t>
  </si>
  <si>
    <t>784191101R00</t>
  </si>
  <si>
    <t>Penetrace podkladu univerzáln 1x</t>
  </si>
  <si>
    <t>784165442R00</t>
  </si>
  <si>
    <t>Malba tek. vysoce omyvatelnáh, barva, bez pen.,2x</t>
  </si>
  <si>
    <t>784195212R00</t>
  </si>
  <si>
    <t>Malba  bílá, bez penetrace, 2 x</t>
  </si>
  <si>
    <t>784195322R00</t>
  </si>
  <si>
    <t>Malba barva, bez penetrace,2 x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</si>
  <si>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</si>
  <si>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</si>
  <si>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</si>
  <si>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</si>
  <si>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</si>
  <si>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</si>
  <si>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</si>
  <si>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</si>
  <si>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</si>
  <si>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</si>
  <si>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</si>
  <si>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</si>
  <si>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979094211R00</t>
  </si>
  <si>
    <t>Nakládání nebo překládání vybourané suti</t>
  </si>
  <si>
    <t>Vlastní</t>
  </si>
  <si>
    <t>Indiv</t>
  </si>
  <si>
    <t>SUM</t>
  </si>
  <si>
    <t>Poznámky uchazeče k zadání</t>
  </si>
  <si>
    <t>POPUZIV</t>
  </si>
  <si>
    <t>END</t>
  </si>
  <si>
    <t>Rekonstrukce elektroinstalace MŠ Pr. Veselého 38 Hodonín</t>
  </si>
  <si>
    <t>SO.02</t>
  </si>
  <si>
    <t>D.4</t>
  </si>
  <si>
    <t>Stavební zapravení a výmalby</t>
  </si>
  <si>
    <t>MŠ Pr. Veselého 38, Hodonín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</si>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</sst>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184" t="s">
        <v>40</v>
      </c>
      <c r="B2" s="184"/>
      <c r="C2" s="184"/>
      <c r="D2" s="184"/>
      <c r="E2" s="184"/>
      <c r="F2" s="184"/>
      <c r="G2" s="184"/>
    </row>
  </sheetData>
  <sheetProtection algorithmName="SHA-512" hashValue="WeYuJBx34iCqrF2au0nMhzxMYoJvGlmCD94L8pBOzekgIEyNlKDOazdhvdAgialWflpQDHh3g7/2Tmf75jPmoA==" saltValue="vTRH4dpPKbxJwTaBxJ0l9w==" spinCount="100000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0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185" t="s">
        <v>161</v>
      </c>
      <c r="C1" s="186"/>
      <c r="D1" s="186"/>
      <c r="E1" s="186"/>
      <c r="F1" s="186"/>
      <c r="G1" s="186"/>
      <c r="H1" s="186"/>
      <c r="I1" s="186"/>
      <c r="J1" s="187"/>
    </row>
    <row r="2" spans="1:15" ht="36" customHeight="1" x14ac:dyDescent="0.2">
      <c r="A2" s="2"/>
      <c r="B2" s="77" t="s">
        <v>23</v>
      </c>
      <c r="C2" s="78"/>
      <c r="D2" s="79" t="s">
        <v>48</v>
      </c>
      <c r="E2" s="194" t="s">
        <v>156</v>
      </c>
      <c r="F2" s="195"/>
      <c r="G2" s="195"/>
      <c r="H2" s="195"/>
      <c r="I2" s="195"/>
      <c r="J2" s="196"/>
      <c r="O2" s="1"/>
    </row>
    <row r="3" spans="1:15" ht="27" customHeight="1" x14ac:dyDescent="0.2">
      <c r="A3" s="2"/>
      <c r="B3" s="80" t="s">
        <v>46</v>
      </c>
      <c r="C3" s="78"/>
      <c r="D3" s="81" t="s">
        <v>157</v>
      </c>
      <c r="E3" s="197" t="s">
        <v>160</v>
      </c>
      <c r="F3" s="198"/>
      <c r="G3" s="198"/>
      <c r="H3" s="198"/>
      <c r="I3" s="198"/>
      <c r="J3" s="199"/>
    </row>
    <row r="4" spans="1:15" ht="23.25" customHeight="1" x14ac:dyDescent="0.2">
      <c r="A4" s="76">
        <v>639</v>
      </c>
      <c r="B4" s="82" t="s">
        <v>47</v>
      </c>
      <c r="C4" s="83"/>
      <c r="D4" s="84" t="s">
        <v>158</v>
      </c>
      <c r="E4" s="207" t="s">
        <v>159</v>
      </c>
      <c r="F4" s="208"/>
      <c r="G4" s="208"/>
      <c r="H4" s="208"/>
      <c r="I4" s="208"/>
      <c r="J4" s="209"/>
    </row>
    <row r="5" spans="1:15" ht="24" customHeight="1" x14ac:dyDescent="0.2">
      <c r="A5" s="2"/>
      <c r="B5" s="31" t="s">
        <v>22</v>
      </c>
      <c r="D5" s="212"/>
      <c r="E5" s="213"/>
      <c r="F5" s="213"/>
      <c r="G5" s="213"/>
      <c r="H5" s="18" t="s">
        <v>41</v>
      </c>
      <c r="I5" s="22"/>
      <c r="J5" s="8"/>
    </row>
    <row r="6" spans="1:15" ht="15.75" customHeight="1" x14ac:dyDescent="0.2">
      <c r="A6" s="2"/>
      <c r="B6" s="28"/>
      <c r="C6" s="55"/>
      <c r="D6" s="214"/>
      <c r="E6" s="215"/>
      <c r="F6" s="215"/>
      <c r="G6" s="215"/>
      <c r="H6" s="18" t="s">
        <v>35</v>
      </c>
      <c r="I6" s="22"/>
      <c r="J6" s="8"/>
    </row>
    <row r="7" spans="1:15" ht="15.75" customHeight="1" x14ac:dyDescent="0.2">
      <c r="A7" s="2"/>
      <c r="B7" s="29"/>
      <c r="C7" s="56"/>
      <c r="D7" s="53"/>
      <c r="E7" s="216"/>
      <c r="F7" s="217"/>
      <c r="G7" s="217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41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1"/>
      <c r="E11" s="201"/>
      <c r="F11" s="201"/>
      <c r="G11" s="201"/>
      <c r="H11" s="18" t="s">
        <v>41</v>
      </c>
      <c r="I11" s="86"/>
      <c r="J11" s="8"/>
    </row>
    <row r="12" spans="1:15" ht="15.75" customHeight="1" x14ac:dyDescent="0.2">
      <c r="A12" s="2"/>
      <c r="B12" s="28"/>
      <c r="C12" s="55"/>
      <c r="D12" s="206"/>
      <c r="E12" s="206"/>
      <c r="F12" s="206"/>
      <c r="G12" s="206"/>
      <c r="H12" s="18" t="s">
        <v>35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0"/>
      <c r="F13" s="211"/>
      <c r="G13" s="211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1"/>
      <c r="D15" s="54"/>
      <c r="E15" s="200"/>
      <c r="F15" s="200"/>
      <c r="G15" s="202"/>
      <c r="H15" s="202"/>
      <c r="I15" s="202" t="s">
        <v>30</v>
      </c>
      <c r="J15" s="203"/>
    </row>
    <row r="16" spans="1:15" ht="23.25" customHeight="1" x14ac:dyDescent="0.2">
      <c r="A16" s="139" t="s">
        <v>25</v>
      </c>
      <c r="B16" s="38" t="s">
        <v>25</v>
      </c>
      <c r="C16" s="62"/>
      <c r="D16" s="63"/>
      <c r="E16" s="191"/>
      <c r="F16" s="192"/>
      <c r="G16" s="191"/>
      <c r="H16" s="192"/>
      <c r="I16" s="191">
        <f>SUMIF(F49:F56,A16,I49:I56)+SUMIF(F49:F56,"PSU",I49:I56)</f>
        <v>0</v>
      </c>
      <c r="J16" s="193"/>
    </row>
    <row r="17" spans="1:10" ht="23.25" customHeight="1" x14ac:dyDescent="0.2">
      <c r="A17" s="139" t="s">
        <v>26</v>
      </c>
      <c r="B17" s="38" t="s">
        <v>26</v>
      </c>
      <c r="C17" s="62"/>
      <c r="D17" s="63"/>
      <c r="E17" s="191"/>
      <c r="F17" s="192"/>
      <c r="G17" s="191"/>
      <c r="H17" s="192"/>
      <c r="I17" s="191">
        <f>SUMIF(F49:F56,A17,I49:I56)</f>
        <v>0</v>
      </c>
      <c r="J17" s="193"/>
    </row>
    <row r="18" spans="1:10" ht="23.25" customHeight="1" x14ac:dyDescent="0.2">
      <c r="A18" s="139" t="s">
        <v>27</v>
      </c>
      <c r="B18" s="38" t="s">
        <v>27</v>
      </c>
      <c r="C18" s="62"/>
      <c r="D18" s="63"/>
      <c r="E18" s="191"/>
      <c r="F18" s="192"/>
      <c r="G18" s="191"/>
      <c r="H18" s="192"/>
      <c r="I18" s="191">
        <f>SUMIF(F49:F56,A18,I49:I56)</f>
        <v>0</v>
      </c>
      <c r="J18" s="193"/>
    </row>
    <row r="19" spans="1:10" ht="23.25" customHeight="1" x14ac:dyDescent="0.2">
      <c r="A19" s="139" t="s">
        <v>71</v>
      </c>
      <c r="B19" s="38" t="s">
        <v>28</v>
      </c>
      <c r="C19" s="62"/>
      <c r="D19" s="63"/>
      <c r="E19" s="191"/>
      <c r="F19" s="192"/>
      <c r="G19" s="191"/>
      <c r="H19" s="192"/>
      <c r="I19" s="191">
        <f>SUMIF(F49:F56,A19,I49:I56)</f>
        <v>0</v>
      </c>
      <c r="J19" s="193"/>
    </row>
    <row r="20" spans="1:10" ht="23.25" customHeight="1" x14ac:dyDescent="0.2">
      <c r="A20" s="139" t="s">
        <v>72</v>
      </c>
      <c r="B20" s="38" t="s">
        <v>29</v>
      </c>
      <c r="C20" s="62"/>
      <c r="D20" s="63"/>
      <c r="E20" s="191"/>
      <c r="F20" s="192"/>
      <c r="G20" s="191"/>
      <c r="H20" s="192"/>
      <c r="I20" s="191">
        <f>SUMIF(F49:F56,A20,I49:I56)</f>
        <v>0</v>
      </c>
      <c r="J20" s="193"/>
    </row>
    <row r="21" spans="1:10" ht="23.25" customHeight="1" x14ac:dyDescent="0.2">
      <c r="A21" s="2"/>
      <c r="B21" s="48" t="s">
        <v>30</v>
      </c>
      <c r="C21" s="64"/>
      <c r="D21" s="65"/>
      <c r="E21" s="204"/>
      <c r="F21" s="205"/>
      <c r="G21" s="204"/>
      <c r="H21" s="205"/>
      <c r="I21" s="204">
        <f>SUM(I16:J20)</f>
        <v>0</v>
      </c>
      <c r="J21" s="223"/>
    </row>
    <row r="22" spans="1:10" ht="33" customHeight="1" x14ac:dyDescent="0.2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21">
        <f>ZakladDPHSniVypocet</f>
        <v>0</v>
      </c>
      <c r="H23" s="222"/>
      <c r="I23" s="222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19">
        <f>A23</f>
        <v>0</v>
      </c>
      <c r="H24" s="220"/>
      <c r="I24" s="220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21">
        <f>ZakladDPHZaklVypocet</f>
        <v>0</v>
      </c>
      <c r="H25" s="222"/>
      <c r="I25" s="222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188">
        <f>A25</f>
        <v>0</v>
      </c>
      <c r="H26" s="189"/>
      <c r="I26" s="18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190">
        <f>CenaCelkem-(ZakladDPHSni+DPHSni+ZakladDPHZakl+DPHZakl)</f>
        <v>0</v>
      </c>
      <c r="H27" s="190"/>
      <c r="I27" s="190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24</v>
      </c>
      <c r="C28" s="114"/>
      <c r="D28" s="114"/>
      <c r="E28" s="115"/>
      <c r="F28" s="116"/>
      <c r="G28" s="225">
        <f>ZakladDPHSniVypocet+ZakladDPHZaklVypocet</f>
        <v>0</v>
      </c>
      <c r="H28" s="225"/>
      <c r="I28" s="225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36</v>
      </c>
      <c r="C29" s="118"/>
      <c r="D29" s="118"/>
      <c r="E29" s="118"/>
      <c r="F29" s="119"/>
      <c r="G29" s="224">
        <f>A27</f>
        <v>0</v>
      </c>
      <c r="H29" s="224"/>
      <c r="I29" s="224"/>
      <c r="J29" s="120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6"/>
      <c r="E34" s="227"/>
      <c r="G34" s="228"/>
      <c r="H34" s="229"/>
      <c r="I34" s="229"/>
      <c r="J34" s="25"/>
    </row>
    <row r="35" spans="1:10" ht="12.75" customHeight="1" x14ac:dyDescent="0.2">
      <c r="A35" s="2"/>
      <c r="B35" s="2"/>
      <c r="D35" s="218" t="s">
        <v>2</v>
      </c>
      <c r="E35" s="218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38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49</v>
      </c>
      <c r="C39" s="230"/>
      <c r="D39" s="230"/>
      <c r="E39" s="230"/>
      <c r="F39" s="100">
        <f>'SO01 D.1.1. Pol'!AE37</f>
        <v>0</v>
      </c>
      <c r="G39" s="101">
        <f>'SO01 D.1.1. Pol'!AF37</f>
        <v>0</v>
      </c>
      <c r="H39" s="102">
        <f>(F39*SazbaDPH1/100)+(G39*SazbaDPH2/100)</f>
        <v>0</v>
      </c>
      <c r="I39" s="102">
        <f>F39+G39+H39</f>
        <v>0</v>
      </c>
      <c r="J39" s="103" t="str">
        <f>IF(_xlfn.SINGLE(CenaCelkemVypocet)=0,"",I39/_xlfn.SINGLE(CenaCelkemVypocet)*100)</f>
        <v/>
      </c>
    </row>
    <row r="40" spans="1:10" ht="25.5" hidden="1" customHeight="1" x14ac:dyDescent="0.2">
      <c r="A40" s="89">
        <v>2</v>
      </c>
      <c r="B40" s="104" t="s">
        <v>44</v>
      </c>
      <c r="C40" s="231" t="s">
        <v>45</v>
      </c>
      <c r="D40" s="231"/>
      <c r="E40" s="231"/>
      <c r="F40" s="105">
        <f>'SO01 D.1.1. Pol'!AE37</f>
        <v>0</v>
      </c>
      <c r="G40" s="106">
        <f>'SO01 D.1.1. Pol'!AF37</f>
        <v>0</v>
      </c>
      <c r="H40" s="106">
        <f>(F40*SazbaDPH1/100)+(G40*SazbaDPH2/100)</f>
        <v>0</v>
      </c>
      <c r="I40" s="106">
        <f>F40+G40+H40</f>
        <v>0</v>
      </c>
      <c r="J40" s="107" t="str">
        <f>IF(_xlfn.SINGLE(CenaCelkemVypocet)=0,"",I40/_xlfn.SINGLE(CenaCelkemVypocet)*100)</f>
        <v/>
      </c>
    </row>
    <row r="41" spans="1:10" ht="25.5" hidden="1" customHeight="1" x14ac:dyDescent="0.2">
      <c r="A41" s="89">
        <v>3</v>
      </c>
      <c r="B41" s="108" t="s">
        <v>42</v>
      </c>
      <c r="C41" s="230" t="s">
        <v>43</v>
      </c>
      <c r="D41" s="230"/>
      <c r="E41" s="230"/>
      <c r="F41" s="109">
        <f>'SO01 D.1.1. Pol'!AE37</f>
        <v>0</v>
      </c>
      <c r="G41" s="102">
        <f>'SO01 D.1.1. Pol'!AF37</f>
        <v>0</v>
      </c>
      <c r="H41" s="102">
        <f>(F41*SazbaDPH1/100)+(G41*SazbaDPH2/100)</f>
        <v>0</v>
      </c>
      <c r="I41" s="102">
        <f>F41+G41+H41</f>
        <v>0</v>
      </c>
      <c r="J41" s="103" t="str">
        <f>IF(_xlfn.SINGLE(CenaCelkemVypocet)=0,"",I41/_xlfn.SINGLE(CenaCelkemVypocet)*100)</f>
        <v/>
      </c>
    </row>
    <row r="42" spans="1:10" ht="25.5" hidden="1" customHeight="1" x14ac:dyDescent="0.2">
      <c r="A42" s="89"/>
      <c r="B42" s="232" t="s">
        <v>50</v>
      </c>
      <c r="C42" s="233"/>
      <c r="D42" s="233"/>
      <c r="E42" s="234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52</v>
      </c>
    </row>
    <row r="48" spans="1:10" ht="25.5" customHeight="1" x14ac:dyDescent="0.2">
      <c r="A48" s="123"/>
      <c r="B48" s="126" t="s">
        <v>17</v>
      </c>
      <c r="C48" s="126" t="s">
        <v>5</v>
      </c>
      <c r="D48" s="127"/>
      <c r="E48" s="127"/>
      <c r="F48" s="128" t="s">
        <v>53</v>
      </c>
      <c r="G48" s="128"/>
      <c r="H48" s="128"/>
      <c r="I48" s="128" t="s">
        <v>30</v>
      </c>
      <c r="J48" s="128" t="s">
        <v>0</v>
      </c>
    </row>
    <row r="49" spans="1:10" ht="36.75" customHeight="1" x14ac:dyDescent="0.2">
      <c r="A49" s="124"/>
      <c r="B49" s="129" t="s">
        <v>54</v>
      </c>
      <c r="C49" s="235" t="s">
        <v>55</v>
      </c>
      <c r="D49" s="236"/>
      <c r="E49" s="236"/>
      <c r="F49" s="135" t="s">
        <v>25</v>
      </c>
      <c r="G49" s="136"/>
      <c r="H49" s="136"/>
      <c r="I49" s="136">
        <f>'SO01 D.1.1. Pol'!G8</f>
        <v>0</v>
      </c>
      <c r="J49" s="133" t="str">
        <f>IF(I57=0,"",I49/I57*100)</f>
        <v/>
      </c>
    </row>
    <row r="50" spans="1:10" ht="36.75" customHeight="1" x14ac:dyDescent="0.2">
      <c r="A50" s="124"/>
      <c r="B50" s="129" t="s">
        <v>56</v>
      </c>
      <c r="C50" s="235" t="s">
        <v>57</v>
      </c>
      <c r="D50" s="236"/>
      <c r="E50" s="236"/>
      <c r="F50" s="135" t="s">
        <v>25</v>
      </c>
      <c r="G50" s="136"/>
      <c r="H50" s="136"/>
      <c r="I50" s="136">
        <f>'SO01 D.1.1. Pol'!G11</f>
        <v>0</v>
      </c>
      <c r="J50" s="133" t="str">
        <f>IF(I57=0,"",I50/I57*100)</f>
        <v/>
      </c>
    </row>
    <row r="51" spans="1:10" ht="36.75" customHeight="1" x14ac:dyDescent="0.2">
      <c r="A51" s="124"/>
      <c r="B51" s="129" t="s">
        <v>58</v>
      </c>
      <c r="C51" s="235" t="s">
        <v>59</v>
      </c>
      <c r="D51" s="236"/>
      <c r="E51" s="236"/>
      <c r="F51" s="135" t="s">
        <v>25</v>
      </c>
      <c r="G51" s="136"/>
      <c r="H51" s="136"/>
      <c r="I51" s="136">
        <f>'SO01 D.1.1. Pol'!G15</f>
        <v>0</v>
      </c>
      <c r="J51" s="133" t="str">
        <f>IF(I57=0,"",I51/I57*100)</f>
        <v/>
      </c>
    </row>
    <row r="52" spans="1:10" ht="36.75" customHeight="1" x14ac:dyDescent="0.2">
      <c r="A52" s="124"/>
      <c r="B52" s="129" t="s">
        <v>60</v>
      </c>
      <c r="C52" s="235" t="s">
        <v>61</v>
      </c>
      <c r="D52" s="236"/>
      <c r="E52" s="236"/>
      <c r="F52" s="135" t="s">
        <v>25</v>
      </c>
      <c r="G52" s="136"/>
      <c r="H52" s="136"/>
      <c r="I52" s="136">
        <f>'SO01 D.1.1. Pol'!G17</f>
        <v>0</v>
      </c>
      <c r="J52" s="133" t="str">
        <f>IF(I57=0,"",I52/I57*100)</f>
        <v/>
      </c>
    </row>
    <row r="53" spans="1:10" ht="36.75" customHeight="1" x14ac:dyDescent="0.2">
      <c r="A53" s="124"/>
      <c r="B53" s="129" t="s">
        <v>62</v>
      </c>
      <c r="C53" s="235" t="s">
        <v>63</v>
      </c>
      <c r="D53" s="236"/>
      <c r="E53" s="236"/>
      <c r="F53" s="135" t="s">
        <v>25</v>
      </c>
      <c r="G53" s="136"/>
      <c r="H53" s="136"/>
      <c r="I53" s="136">
        <f>'SO01 D.1.1. Pol'!G19</f>
        <v>0</v>
      </c>
      <c r="J53" s="133" t="str">
        <f>IF(I57=0,"",I53/I57*100)</f>
        <v/>
      </c>
    </row>
    <row r="54" spans="1:10" ht="36.75" customHeight="1" x14ac:dyDescent="0.2">
      <c r="A54" s="124"/>
      <c r="B54" s="129" t="s">
        <v>64</v>
      </c>
      <c r="C54" s="235" t="s">
        <v>65</v>
      </c>
      <c r="D54" s="236"/>
      <c r="E54" s="236"/>
      <c r="F54" s="135" t="s">
        <v>26</v>
      </c>
      <c r="G54" s="136"/>
      <c r="H54" s="136"/>
      <c r="I54" s="136">
        <f>'SO01 D.1.1. Pol'!G21</f>
        <v>0</v>
      </c>
      <c r="J54" s="133" t="str">
        <f>IF(I57=0,"",I54/I57*100)</f>
        <v/>
      </c>
    </row>
    <row r="55" spans="1:10" ht="36.75" customHeight="1" x14ac:dyDescent="0.2">
      <c r="A55" s="124"/>
      <c r="B55" s="129" t="s">
        <v>66</v>
      </c>
      <c r="C55" s="235" t="s">
        <v>67</v>
      </c>
      <c r="D55" s="236"/>
      <c r="E55" s="236"/>
      <c r="F55" s="135" t="s">
        <v>26</v>
      </c>
      <c r="G55" s="136"/>
      <c r="H55" s="136"/>
      <c r="I55" s="136">
        <f>'SO01 D.1.1. Pol'!G23</f>
        <v>0</v>
      </c>
      <c r="J55" s="133" t="str">
        <f>IF(I57=0,"",I55/I57*100)</f>
        <v/>
      </c>
    </row>
    <row r="56" spans="1:10" ht="36.75" customHeight="1" x14ac:dyDescent="0.2">
      <c r="A56" s="124"/>
      <c r="B56" s="129" t="s">
        <v>68</v>
      </c>
      <c r="C56" s="235" t="s">
        <v>69</v>
      </c>
      <c r="D56" s="236"/>
      <c r="E56" s="236"/>
      <c r="F56" s="135" t="s">
        <v>70</v>
      </c>
      <c r="G56" s="136"/>
      <c r="H56" s="136"/>
      <c r="I56" s="136">
        <f>'SO01 D.1.1. Pol'!G28</f>
        <v>0</v>
      </c>
      <c r="J56" s="133" t="str">
        <f>IF(I57=0,"",I56/I57*100)</f>
        <v/>
      </c>
    </row>
    <row r="57" spans="1:10" ht="25.5" customHeight="1" x14ac:dyDescent="0.2">
      <c r="A57" s="125"/>
      <c r="B57" s="130" t="s">
        <v>1</v>
      </c>
      <c r="C57" s="131"/>
      <c r="D57" s="132"/>
      <c r="E57" s="132"/>
      <c r="F57" s="137"/>
      <c r="G57" s="138"/>
      <c r="H57" s="138"/>
      <c r="I57" s="138">
        <f>SUM(I49:I56)</f>
        <v>0</v>
      </c>
      <c r="J57" s="134">
        <f>SUM(J49:J56)</f>
        <v>0</v>
      </c>
    </row>
    <row r="58" spans="1:10" x14ac:dyDescent="0.2">
      <c r="F58" s="87"/>
      <c r="G58" s="87"/>
      <c r="H58" s="87"/>
      <c r="I58" s="87"/>
      <c r="J58" s="88"/>
    </row>
    <row r="59" spans="1:10" x14ac:dyDescent="0.2">
      <c r="F59" s="87"/>
      <c r="G59" s="87"/>
      <c r="H59" s="87"/>
      <c r="I59" s="87"/>
      <c r="J59" s="88"/>
    </row>
    <row r="60" spans="1:10" x14ac:dyDescent="0.2">
      <c r="F60" s="87"/>
      <c r="G60" s="87"/>
      <c r="H60" s="87"/>
      <c r="I60" s="87"/>
      <c r="J60" s="88"/>
    </row>
  </sheetData>
  <sheetProtection algorithmName="SHA-512" hashValue="YYThudiTiV6liLyvxHoFmbA/8gECpzro8AXmbkURqtTwZ7qB1EzKDQ1Tkpo7bJdCcvWhBsJbDCBg8lmbbqq9ZQ==" saltValue="2lyIIl0yrd05uOxgOgZjvA==" spinCount="100000" sheet="1" objects="1" scenarios="1"/>
  <protectedRanges>
    <protectedRange sqref="D11:G13 I11:I12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5:E55"/>
    <mergeCell ref="C56:E56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7" t="s">
        <v>6</v>
      </c>
      <c r="B1" s="237"/>
      <c r="C1" s="238"/>
      <c r="D1" s="237"/>
      <c r="E1" s="237"/>
      <c r="F1" s="237"/>
      <c r="G1" s="237"/>
    </row>
    <row r="2" spans="1:7" ht="24.95" customHeight="1" x14ac:dyDescent="0.2">
      <c r="A2" s="50" t="s">
        <v>7</v>
      </c>
      <c r="B2" s="49"/>
      <c r="C2" s="239"/>
      <c r="D2" s="239"/>
      <c r="E2" s="239"/>
      <c r="F2" s="239"/>
      <c r="G2" s="240"/>
    </row>
    <row r="3" spans="1:7" ht="24.95" customHeight="1" x14ac:dyDescent="0.2">
      <c r="A3" s="50" t="s">
        <v>8</v>
      </c>
      <c r="B3" s="49"/>
      <c r="C3" s="239"/>
      <c r="D3" s="239"/>
      <c r="E3" s="239"/>
      <c r="F3" s="239"/>
      <c r="G3" s="240"/>
    </row>
    <row r="4" spans="1:7" ht="24.95" customHeight="1" x14ac:dyDescent="0.2">
      <c r="A4" s="50" t="s">
        <v>9</v>
      </c>
      <c r="B4" s="49"/>
      <c r="C4" s="239"/>
      <c r="D4" s="239"/>
      <c r="E4" s="239"/>
      <c r="F4" s="239"/>
      <c r="G4" s="24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43FAE-4342-473E-A990-C199A4F3712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122" customWidth="1"/>
    <col min="3" max="3" width="38.28515625" style="122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5" width="0" hidden="1" customWidth="1"/>
    <col min="1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3" t="s">
        <v>161</v>
      </c>
      <c r="B1" s="253"/>
      <c r="C1" s="253"/>
      <c r="D1" s="253"/>
      <c r="E1" s="253"/>
      <c r="F1" s="253"/>
      <c r="G1" s="253"/>
      <c r="AG1" t="s">
        <v>73</v>
      </c>
    </row>
    <row r="2" spans="1:60" ht="25.15" customHeight="1" x14ac:dyDescent="0.2">
      <c r="A2" s="140" t="s">
        <v>7</v>
      </c>
      <c r="B2" s="49" t="s">
        <v>48</v>
      </c>
      <c r="C2" s="254" t="s">
        <v>156</v>
      </c>
      <c r="D2" s="255"/>
      <c r="E2" s="255"/>
      <c r="F2" s="255"/>
      <c r="G2" s="256"/>
      <c r="AG2" t="s">
        <v>74</v>
      </c>
    </row>
    <row r="3" spans="1:60" ht="25.15" customHeight="1" x14ac:dyDescent="0.2">
      <c r="A3" s="140" t="s">
        <v>8</v>
      </c>
      <c r="B3" s="49" t="s">
        <v>157</v>
      </c>
      <c r="C3" s="254" t="s">
        <v>160</v>
      </c>
      <c r="D3" s="255"/>
      <c r="E3" s="255"/>
      <c r="F3" s="255"/>
      <c r="G3" s="256"/>
      <c r="AC3" s="122" t="s">
        <v>74</v>
      </c>
      <c r="AG3" t="s">
        <v>75</v>
      </c>
    </row>
    <row r="4" spans="1:60" ht="25.15" customHeight="1" x14ac:dyDescent="0.2">
      <c r="A4" s="141" t="s">
        <v>9</v>
      </c>
      <c r="B4" s="142" t="s">
        <v>158</v>
      </c>
      <c r="C4" s="257" t="s">
        <v>159</v>
      </c>
      <c r="D4" s="258"/>
      <c r="E4" s="258"/>
      <c r="F4" s="258"/>
      <c r="G4" s="259"/>
      <c r="AG4" t="s">
        <v>76</v>
      </c>
    </row>
    <row r="5" spans="1:60" x14ac:dyDescent="0.2">
      <c r="D5" s="10"/>
    </row>
    <row r="6" spans="1:60" ht="38.25" x14ac:dyDescent="0.2">
      <c r="A6" s="144" t="s">
        <v>77</v>
      </c>
      <c r="B6" s="146" t="s">
        <v>78</v>
      </c>
      <c r="C6" s="146" t="s">
        <v>79</v>
      </c>
      <c r="D6" s="145" t="s">
        <v>80</v>
      </c>
      <c r="E6" s="144" t="s">
        <v>81</v>
      </c>
      <c r="F6" s="143" t="s">
        <v>82</v>
      </c>
      <c r="G6" s="144" t="s">
        <v>30</v>
      </c>
      <c r="H6" s="147" t="s">
        <v>31</v>
      </c>
      <c r="I6" s="147" t="s">
        <v>83</v>
      </c>
      <c r="J6" s="147" t="s">
        <v>32</v>
      </c>
      <c r="K6" s="147" t="s">
        <v>84</v>
      </c>
      <c r="L6" s="147" t="s">
        <v>85</v>
      </c>
      <c r="M6" s="147" t="s">
        <v>86</v>
      </c>
      <c r="N6" s="147" t="s">
        <v>87</v>
      </c>
      <c r="O6" s="147" t="s">
        <v>88</v>
      </c>
      <c r="P6" s="147" t="s">
        <v>89</v>
      </c>
      <c r="Q6" s="147" t="s">
        <v>90</v>
      </c>
      <c r="R6" s="147" t="s">
        <v>91</v>
      </c>
      <c r="S6" s="147" t="s">
        <v>92</v>
      </c>
      <c r="T6" s="147" t="s">
        <v>93</v>
      </c>
      <c r="U6" s="147" t="s">
        <v>94</v>
      </c>
      <c r="V6" s="147" t="s">
        <v>95</v>
      </c>
      <c r="W6" s="147" t="s">
        <v>96</v>
      </c>
      <c r="X6" s="147" t="s">
        <v>97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57" t="s">
        <v>98</v>
      </c>
      <c r="B8" s="158" t="s">
        <v>54</v>
      </c>
      <c r="C8" s="178" t="s">
        <v>55</v>
      </c>
      <c r="D8" s="159"/>
      <c r="E8" s="160"/>
      <c r="F8" s="161"/>
      <c r="G8" s="161">
        <f>SUMIF(AG9:AG10,"&lt;&gt;NOR",G9:G10)</f>
        <v>0</v>
      </c>
      <c r="H8" s="161"/>
      <c r="I8" s="161">
        <f>SUM(I9:I10)</f>
        <v>0</v>
      </c>
      <c r="J8" s="161"/>
      <c r="K8" s="161">
        <f>SUM(K9:K10)</f>
        <v>0</v>
      </c>
      <c r="L8" s="161"/>
      <c r="M8" s="161">
        <f>SUM(M9:M10)</f>
        <v>0</v>
      </c>
      <c r="N8" s="161"/>
      <c r="O8" s="161">
        <f>SUM(O9:O10)</f>
        <v>5.01</v>
      </c>
      <c r="P8" s="161"/>
      <c r="Q8" s="162">
        <f>SUM(Q9:Q10)</f>
        <v>0</v>
      </c>
      <c r="R8" s="156"/>
      <c r="S8" s="156"/>
      <c r="T8" s="156"/>
      <c r="U8" s="156"/>
      <c r="V8" s="156">
        <f>SUM(V9:V10)</f>
        <v>353.65000000000003</v>
      </c>
      <c r="W8" s="156"/>
      <c r="X8" s="156"/>
      <c r="AG8" t="s">
        <v>99</v>
      </c>
    </row>
    <row r="9" spans="1:60" ht="22.5" outlineLevel="1" x14ac:dyDescent="0.2">
      <c r="A9" s="170">
        <v>1</v>
      </c>
      <c r="B9" s="171" t="s">
        <v>100</v>
      </c>
      <c r="C9" s="179" t="s">
        <v>101</v>
      </c>
      <c r="D9" s="172" t="s">
        <v>102</v>
      </c>
      <c r="E9" s="173">
        <v>319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1.1900000000000001E-2</v>
      </c>
      <c r="O9" s="175">
        <f>ROUND(E9*N9,2)</f>
        <v>3.8</v>
      </c>
      <c r="P9" s="175">
        <v>0</v>
      </c>
      <c r="Q9" s="176">
        <f>ROUND(E9*P9,2)</f>
        <v>0</v>
      </c>
      <c r="R9" s="155"/>
      <c r="S9" s="155" t="s">
        <v>103</v>
      </c>
      <c r="T9" s="155" t="s">
        <v>103</v>
      </c>
      <c r="U9" s="155">
        <v>0.95</v>
      </c>
      <c r="V9" s="155">
        <f>ROUND(E9*U9,2)</f>
        <v>303.05</v>
      </c>
      <c r="W9" s="155"/>
      <c r="X9" s="155" t="s">
        <v>104</v>
      </c>
      <c r="Y9" s="148"/>
      <c r="Z9" s="148"/>
      <c r="AA9" s="148"/>
      <c r="AB9" s="148"/>
      <c r="AC9" s="148"/>
      <c r="AD9" s="148"/>
      <c r="AE9" s="148"/>
      <c r="AF9" s="148"/>
      <c r="AG9" s="148" t="s">
        <v>105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2.5" outlineLevel="1" x14ac:dyDescent="0.2">
      <c r="A10" s="170">
        <v>2</v>
      </c>
      <c r="B10" s="171" t="s">
        <v>106</v>
      </c>
      <c r="C10" s="179" t="s">
        <v>107</v>
      </c>
      <c r="D10" s="172" t="s">
        <v>102</v>
      </c>
      <c r="E10" s="173">
        <v>44</v>
      </c>
      <c r="F10" s="174"/>
      <c r="G10" s="175">
        <f>ROUND(E10*F10,2)</f>
        <v>0</v>
      </c>
      <c r="H10" s="174"/>
      <c r="I10" s="175">
        <f>ROUND(E10*H10,2)</f>
        <v>0</v>
      </c>
      <c r="J10" s="174"/>
      <c r="K10" s="175">
        <f>ROUND(E10*J10,2)</f>
        <v>0</v>
      </c>
      <c r="L10" s="175">
        <v>21</v>
      </c>
      <c r="M10" s="175">
        <f>G10*(1+L10/100)</f>
        <v>0</v>
      </c>
      <c r="N10" s="175">
        <v>2.743E-2</v>
      </c>
      <c r="O10" s="175">
        <f>ROUND(E10*N10,2)</f>
        <v>1.21</v>
      </c>
      <c r="P10" s="175">
        <v>0</v>
      </c>
      <c r="Q10" s="176">
        <f>ROUND(E10*P10,2)</f>
        <v>0</v>
      </c>
      <c r="R10" s="155"/>
      <c r="S10" s="155" t="s">
        <v>103</v>
      </c>
      <c r="T10" s="155" t="s">
        <v>103</v>
      </c>
      <c r="U10" s="155">
        <v>1.1499999999999999</v>
      </c>
      <c r="V10" s="155">
        <f>ROUND(E10*U10,2)</f>
        <v>50.6</v>
      </c>
      <c r="W10" s="155"/>
      <c r="X10" s="155" t="s">
        <v>104</v>
      </c>
      <c r="Y10" s="148"/>
      <c r="Z10" s="148"/>
      <c r="AA10" s="148"/>
      <c r="AB10" s="148"/>
      <c r="AC10" s="148"/>
      <c r="AD10" s="148"/>
      <c r="AE10" s="148"/>
      <c r="AF10" s="148"/>
      <c r="AG10" s="148" t="s">
        <v>105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x14ac:dyDescent="0.2">
      <c r="A11" s="157" t="s">
        <v>98</v>
      </c>
      <c r="B11" s="158" t="s">
        <v>56</v>
      </c>
      <c r="C11" s="178" t="s">
        <v>57</v>
      </c>
      <c r="D11" s="159"/>
      <c r="E11" s="160"/>
      <c r="F11" s="161"/>
      <c r="G11" s="161">
        <f>SUMIF(AG12:AG14,"&lt;&gt;NOR",G12:G14)</f>
        <v>0</v>
      </c>
      <c r="H11" s="161"/>
      <c r="I11" s="161">
        <f>SUM(I12:I14)</f>
        <v>0</v>
      </c>
      <c r="J11" s="161"/>
      <c r="K11" s="161">
        <f>SUM(K12:K14)</f>
        <v>0</v>
      </c>
      <c r="L11" s="161"/>
      <c r="M11" s="161">
        <f>SUM(M12:M14)</f>
        <v>0</v>
      </c>
      <c r="N11" s="161"/>
      <c r="O11" s="161">
        <f>SUM(O12:O14)</f>
        <v>7.7100000000000009</v>
      </c>
      <c r="P11" s="161"/>
      <c r="Q11" s="162">
        <f>SUM(Q12:Q14)</f>
        <v>0</v>
      </c>
      <c r="R11" s="156"/>
      <c r="S11" s="156"/>
      <c r="T11" s="156"/>
      <c r="U11" s="156"/>
      <c r="V11" s="156">
        <f>SUM(V12:V14)</f>
        <v>210.56</v>
      </c>
      <c r="W11" s="156"/>
      <c r="X11" s="156"/>
      <c r="AG11" t="s">
        <v>99</v>
      </c>
    </row>
    <row r="12" spans="1:60" ht="22.5" outlineLevel="1" x14ac:dyDescent="0.2">
      <c r="A12" s="170">
        <v>3</v>
      </c>
      <c r="B12" s="171" t="s">
        <v>108</v>
      </c>
      <c r="C12" s="179" t="s">
        <v>109</v>
      </c>
      <c r="D12" s="172" t="s">
        <v>110</v>
      </c>
      <c r="E12" s="173">
        <v>298</v>
      </c>
      <c r="F12" s="174"/>
      <c r="G12" s="175">
        <f>ROUND(E12*F12,2)</f>
        <v>0</v>
      </c>
      <c r="H12" s="174"/>
      <c r="I12" s="175">
        <f>ROUND(E12*H12,2)</f>
        <v>0</v>
      </c>
      <c r="J12" s="174"/>
      <c r="K12" s="175">
        <f>ROUND(E12*J12,2)</f>
        <v>0</v>
      </c>
      <c r="L12" s="175">
        <v>21</v>
      </c>
      <c r="M12" s="175">
        <f>G12*(1+L12/100)</f>
        <v>0</v>
      </c>
      <c r="N12" s="175">
        <v>4.3299999999999996E-3</v>
      </c>
      <c r="O12" s="175">
        <f>ROUND(E12*N12,2)</f>
        <v>1.29</v>
      </c>
      <c r="P12" s="175">
        <v>0</v>
      </c>
      <c r="Q12" s="176">
        <f>ROUND(E12*P12,2)</f>
        <v>0</v>
      </c>
      <c r="R12" s="155"/>
      <c r="S12" s="155" t="s">
        <v>103</v>
      </c>
      <c r="T12" s="155" t="s">
        <v>103</v>
      </c>
      <c r="U12" s="155">
        <v>0.152</v>
      </c>
      <c r="V12" s="155">
        <f>ROUND(E12*U12,2)</f>
        <v>45.3</v>
      </c>
      <c r="W12" s="155"/>
      <c r="X12" s="155" t="s">
        <v>104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105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22.5" outlineLevel="1" x14ac:dyDescent="0.2">
      <c r="A13" s="170">
        <v>4</v>
      </c>
      <c r="B13" s="171" t="s">
        <v>111</v>
      </c>
      <c r="C13" s="179" t="s">
        <v>112</v>
      </c>
      <c r="D13" s="172" t="s">
        <v>110</v>
      </c>
      <c r="E13" s="173">
        <v>239</v>
      </c>
      <c r="F13" s="174"/>
      <c r="G13" s="175">
        <f>ROUND(E13*F13,2)</f>
        <v>0</v>
      </c>
      <c r="H13" s="174"/>
      <c r="I13" s="175">
        <f>ROUND(E13*H13,2)</f>
        <v>0</v>
      </c>
      <c r="J13" s="174"/>
      <c r="K13" s="175">
        <f>ROUND(E13*J13,2)</f>
        <v>0</v>
      </c>
      <c r="L13" s="175">
        <v>21</v>
      </c>
      <c r="M13" s="175">
        <f>G13*(1+L13/100)</f>
        <v>0</v>
      </c>
      <c r="N13" s="175">
        <v>1.299E-2</v>
      </c>
      <c r="O13" s="175">
        <f>ROUND(E13*N13,2)</f>
        <v>3.1</v>
      </c>
      <c r="P13" s="175">
        <v>0</v>
      </c>
      <c r="Q13" s="176">
        <f>ROUND(E13*P13,2)</f>
        <v>0</v>
      </c>
      <c r="R13" s="155"/>
      <c r="S13" s="155" t="s">
        <v>103</v>
      </c>
      <c r="T13" s="155" t="s">
        <v>103</v>
      </c>
      <c r="U13" s="155">
        <v>0.248</v>
      </c>
      <c r="V13" s="155">
        <f>ROUND(E13*U13,2)</f>
        <v>59.27</v>
      </c>
      <c r="W13" s="155"/>
      <c r="X13" s="155" t="s">
        <v>104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105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70">
        <v>5</v>
      </c>
      <c r="B14" s="171" t="s">
        <v>113</v>
      </c>
      <c r="C14" s="179" t="s">
        <v>114</v>
      </c>
      <c r="D14" s="172" t="s">
        <v>102</v>
      </c>
      <c r="E14" s="173">
        <v>56.71</v>
      </c>
      <c r="F14" s="174"/>
      <c r="G14" s="175">
        <f>ROUND(E14*F14,2)</f>
        <v>0</v>
      </c>
      <c r="H14" s="174"/>
      <c r="I14" s="175">
        <f>ROUND(E14*H14,2)</f>
        <v>0</v>
      </c>
      <c r="J14" s="174"/>
      <c r="K14" s="175">
        <f>ROUND(E14*J14,2)</f>
        <v>0</v>
      </c>
      <c r="L14" s="175">
        <v>21</v>
      </c>
      <c r="M14" s="175">
        <f>G14*(1+L14/100)</f>
        <v>0</v>
      </c>
      <c r="N14" s="175">
        <v>5.8500000000000003E-2</v>
      </c>
      <c r="O14" s="175">
        <f>ROUND(E14*N14,2)</f>
        <v>3.32</v>
      </c>
      <c r="P14" s="175">
        <v>0</v>
      </c>
      <c r="Q14" s="176">
        <f>ROUND(E14*P14,2)</f>
        <v>0</v>
      </c>
      <c r="R14" s="155"/>
      <c r="S14" s="155" t="s">
        <v>103</v>
      </c>
      <c r="T14" s="155" t="s">
        <v>103</v>
      </c>
      <c r="U14" s="155">
        <v>1.86904</v>
      </c>
      <c r="V14" s="155">
        <f>ROUND(E14*U14,2)</f>
        <v>105.99</v>
      </c>
      <c r="W14" s="155"/>
      <c r="X14" s="155" t="s">
        <v>104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105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x14ac:dyDescent="0.2">
      <c r="A15" s="157" t="s">
        <v>98</v>
      </c>
      <c r="B15" s="158" t="s">
        <v>58</v>
      </c>
      <c r="C15" s="178" t="s">
        <v>59</v>
      </c>
      <c r="D15" s="159"/>
      <c r="E15" s="160"/>
      <c r="F15" s="161"/>
      <c r="G15" s="161">
        <f>SUMIF(AG16:AG16,"&lt;&gt;NOR",G16:G16)</f>
        <v>0</v>
      </c>
      <c r="H15" s="161"/>
      <c r="I15" s="161">
        <f>SUM(I16:I16)</f>
        <v>0</v>
      </c>
      <c r="J15" s="161"/>
      <c r="K15" s="161">
        <f>SUM(K16:K16)</f>
        <v>0</v>
      </c>
      <c r="L15" s="161"/>
      <c r="M15" s="161">
        <f>SUM(M16:M16)</f>
        <v>0</v>
      </c>
      <c r="N15" s="161"/>
      <c r="O15" s="161">
        <f>SUM(O16:O16)</f>
        <v>0.56999999999999995</v>
      </c>
      <c r="P15" s="161"/>
      <c r="Q15" s="162">
        <f>SUM(Q16:Q16)</f>
        <v>0</v>
      </c>
      <c r="R15" s="156"/>
      <c r="S15" s="156"/>
      <c r="T15" s="156"/>
      <c r="U15" s="156"/>
      <c r="V15" s="156">
        <f>SUM(V16:V16)</f>
        <v>77.680000000000007</v>
      </c>
      <c r="W15" s="156"/>
      <c r="X15" s="156"/>
      <c r="AG15" t="s">
        <v>99</v>
      </c>
    </row>
    <row r="16" spans="1:60" outlineLevel="1" x14ac:dyDescent="0.2">
      <c r="A16" s="170">
        <v>6</v>
      </c>
      <c r="B16" s="171" t="s">
        <v>115</v>
      </c>
      <c r="C16" s="179" t="s">
        <v>116</v>
      </c>
      <c r="D16" s="172" t="s">
        <v>102</v>
      </c>
      <c r="E16" s="173">
        <v>363</v>
      </c>
      <c r="F16" s="174"/>
      <c r="G16" s="175">
        <f>ROUND(E16*F16,2)</f>
        <v>0</v>
      </c>
      <c r="H16" s="174"/>
      <c r="I16" s="175">
        <f>ROUND(E16*H16,2)</f>
        <v>0</v>
      </c>
      <c r="J16" s="174"/>
      <c r="K16" s="175">
        <f>ROUND(E16*J16,2)</f>
        <v>0</v>
      </c>
      <c r="L16" s="175">
        <v>21</v>
      </c>
      <c r="M16" s="175">
        <f>G16*(1+L16/100)</f>
        <v>0</v>
      </c>
      <c r="N16" s="175">
        <v>1.58E-3</v>
      </c>
      <c r="O16" s="175">
        <f>ROUND(E16*N16,2)</f>
        <v>0.56999999999999995</v>
      </c>
      <c r="P16" s="175">
        <v>0</v>
      </c>
      <c r="Q16" s="176">
        <f>ROUND(E16*P16,2)</f>
        <v>0</v>
      </c>
      <c r="R16" s="155"/>
      <c r="S16" s="155" t="s">
        <v>103</v>
      </c>
      <c r="T16" s="155" t="s">
        <v>103</v>
      </c>
      <c r="U16" s="155">
        <v>0.214</v>
      </c>
      <c r="V16" s="155">
        <f>ROUND(E16*U16,2)</f>
        <v>77.680000000000007</v>
      </c>
      <c r="W16" s="155"/>
      <c r="X16" s="155" t="s">
        <v>104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105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25.5" x14ac:dyDescent="0.2">
      <c r="A17" s="157" t="s">
        <v>98</v>
      </c>
      <c r="B17" s="158" t="s">
        <v>60</v>
      </c>
      <c r="C17" s="178" t="s">
        <v>61</v>
      </c>
      <c r="D17" s="159"/>
      <c r="E17" s="160"/>
      <c r="F17" s="161"/>
      <c r="G17" s="161">
        <f>SUMIF(AG18:AG18,"&lt;&gt;NOR",G18:G18)</f>
        <v>0</v>
      </c>
      <c r="H17" s="161"/>
      <c r="I17" s="161">
        <f>SUM(I18:I18)</f>
        <v>0</v>
      </c>
      <c r="J17" s="161"/>
      <c r="K17" s="161">
        <f>SUM(K18:K18)</f>
        <v>0</v>
      </c>
      <c r="L17" s="161"/>
      <c r="M17" s="161">
        <f>SUM(M18:M18)</f>
        <v>0</v>
      </c>
      <c r="N17" s="161"/>
      <c r="O17" s="161">
        <f>SUM(O18:O18)</f>
        <v>0.02</v>
      </c>
      <c r="P17" s="161"/>
      <c r="Q17" s="162">
        <f>SUM(Q18:Q18)</f>
        <v>0</v>
      </c>
      <c r="R17" s="156"/>
      <c r="S17" s="156"/>
      <c r="T17" s="156"/>
      <c r="U17" s="156"/>
      <c r="V17" s="156">
        <f>SUM(V18:V18)</f>
        <v>131.21</v>
      </c>
      <c r="W17" s="156"/>
      <c r="X17" s="156"/>
      <c r="AG17" t="s">
        <v>99</v>
      </c>
    </row>
    <row r="18" spans="1:60" outlineLevel="1" x14ac:dyDescent="0.2">
      <c r="A18" s="170">
        <v>7</v>
      </c>
      <c r="B18" s="171" t="s">
        <v>117</v>
      </c>
      <c r="C18" s="179" t="s">
        <v>118</v>
      </c>
      <c r="D18" s="172" t="s">
        <v>102</v>
      </c>
      <c r="E18" s="173">
        <v>426</v>
      </c>
      <c r="F18" s="174"/>
      <c r="G18" s="175">
        <f>ROUND(E18*F18,2)</f>
        <v>0</v>
      </c>
      <c r="H18" s="174"/>
      <c r="I18" s="175">
        <f>ROUND(E18*H18,2)</f>
        <v>0</v>
      </c>
      <c r="J18" s="174"/>
      <c r="K18" s="175">
        <f>ROUND(E18*J18,2)</f>
        <v>0</v>
      </c>
      <c r="L18" s="175">
        <v>21</v>
      </c>
      <c r="M18" s="175">
        <f>G18*(1+L18/100)</f>
        <v>0</v>
      </c>
      <c r="N18" s="175">
        <v>4.0000000000000003E-5</v>
      </c>
      <c r="O18" s="175">
        <f>ROUND(E18*N18,2)</f>
        <v>0.02</v>
      </c>
      <c r="P18" s="175">
        <v>0</v>
      </c>
      <c r="Q18" s="176">
        <f>ROUND(E18*P18,2)</f>
        <v>0</v>
      </c>
      <c r="R18" s="155"/>
      <c r="S18" s="155" t="s">
        <v>103</v>
      </c>
      <c r="T18" s="155" t="s">
        <v>103</v>
      </c>
      <c r="U18" s="155">
        <v>0.308</v>
      </c>
      <c r="V18" s="155">
        <f>ROUND(E18*U18,2)</f>
        <v>131.21</v>
      </c>
      <c r="W18" s="155"/>
      <c r="X18" s="155" t="s">
        <v>104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105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x14ac:dyDescent="0.2">
      <c r="A19" s="157" t="s">
        <v>98</v>
      </c>
      <c r="B19" s="158" t="s">
        <v>62</v>
      </c>
      <c r="C19" s="178" t="s">
        <v>63</v>
      </c>
      <c r="D19" s="159"/>
      <c r="E19" s="160"/>
      <c r="F19" s="161"/>
      <c r="G19" s="161">
        <f>SUMIF(AG20:AG20,"&lt;&gt;NOR",G20:G20)</f>
        <v>0</v>
      </c>
      <c r="H19" s="161"/>
      <c r="I19" s="161">
        <f>SUM(I20:I20)</f>
        <v>0</v>
      </c>
      <c r="J19" s="161"/>
      <c r="K19" s="161">
        <f>SUM(K20:K20)</f>
        <v>0</v>
      </c>
      <c r="L19" s="161"/>
      <c r="M19" s="161">
        <f>SUM(M20:M20)</f>
        <v>0</v>
      </c>
      <c r="N19" s="161"/>
      <c r="O19" s="161">
        <f>SUM(O20:O20)</f>
        <v>0</v>
      </c>
      <c r="P19" s="161"/>
      <c r="Q19" s="162">
        <f>SUM(Q20:Q20)</f>
        <v>0</v>
      </c>
      <c r="R19" s="156"/>
      <c r="S19" s="156"/>
      <c r="T19" s="156"/>
      <c r="U19" s="156"/>
      <c r="V19" s="156">
        <f>SUM(V20:V20)</f>
        <v>34.29</v>
      </c>
      <c r="W19" s="156"/>
      <c r="X19" s="156"/>
      <c r="AG19" t="s">
        <v>99</v>
      </c>
    </row>
    <row r="20" spans="1:60" outlineLevel="1" x14ac:dyDescent="0.2">
      <c r="A20" s="170">
        <v>8</v>
      </c>
      <c r="B20" s="171" t="s">
        <v>119</v>
      </c>
      <c r="C20" s="179" t="s">
        <v>120</v>
      </c>
      <c r="D20" s="172" t="s">
        <v>121</v>
      </c>
      <c r="E20" s="173">
        <v>13.30608</v>
      </c>
      <c r="F20" s="174"/>
      <c r="G20" s="175">
        <f>ROUND(E20*F20,2)</f>
        <v>0</v>
      </c>
      <c r="H20" s="174"/>
      <c r="I20" s="175">
        <f>ROUND(E20*H20,2)</f>
        <v>0</v>
      </c>
      <c r="J20" s="174"/>
      <c r="K20" s="175">
        <f>ROUND(E20*J20,2)</f>
        <v>0</v>
      </c>
      <c r="L20" s="175">
        <v>21</v>
      </c>
      <c r="M20" s="175">
        <f>G20*(1+L20/100)</f>
        <v>0</v>
      </c>
      <c r="N20" s="175">
        <v>0</v>
      </c>
      <c r="O20" s="175">
        <f>ROUND(E20*N20,2)</f>
        <v>0</v>
      </c>
      <c r="P20" s="175">
        <v>0</v>
      </c>
      <c r="Q20" s="176">
        <f>ROUND(E20*P20,2)</f>
        <v>0</v>
      </c>
      <c r="R20" s="155"/>
      <c r="S20" s="155" t="s">
        <v>103</v>
      </c>
      <c r="T20" s="155" t="s">
        <v>122</v>
      </c>
      <c r="U20" s="155">
        <v>2.577</v>
      </c>
      <c r="V20" s="155">
        <f>ROUND(E20*U20,2)</f>
        <v>34.29</v>
      </c>
      <c r="W20" s="155"/>
      <c r="X20" s="155" t="s">
        <v>123</v>
      </c>
      <c r="Y20" s="148"/>
      <c r="Z20" s="148"/>
      <c r="AA20" s="148"/>
      <c r="AB20" s="148"/>
      <c r="AC20" s="148"/>
      <c r="AD20" s="148"/>
      <c r="AE20" s="148"/>
      <c r="AF20" s="148"/>
      <c r="AG20" s="148" t="s">
        <v>124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x14ac:dyDescent="0.2">
      <c r="A21" s="157" t="s">
        <v>98</v>
      </c>
      <c r="B21" s="158" t="s">
        <v>64</v>
      </c>
      <c r="C21" s="178" t="s">
        <v>65</v>
      </c>
      <c r="D21" s="159"/>
      <c r="E21" s="160"/>
      <c r="F21" s="161"/>
      <c r="G21" s="161">
        <f>SUMIF(AG22:AG22,"&lt;&gt;NOR",G22:G22)</f>
        <v>0</v>
      </c>
      <c r="H21" s="161"/>
      <c r="I21" s="161">
        <f>SUM(I22:I22)</f>
        <v>0</v>
      </c>
      <c r="J21" s="161"/>
      <c r="K21" s="161">
        <f>SUM(K22:K22)</f>
        <v>0</v>
      </c>
      <c r="L21" s="161"/>
      <c r="M21" s="161">
        <f>SUM(M22:M22)</f>
        <v>0</v>
      </c>
      <c r="N21" s="161"/>
      <c r="O21" s="161">
        <f>SUM(O22:O22)</f>
        <v>0.05</v>
      </c>
      <c r="P21" s="161"/>
      <c r="Q21" s="162">
        <f>SUM(Q22:Q22)</f>
        <v>0</v>
      </c>
      <c r="R21" s="156"/>
      <c r="S21" s="156"/>
      <c r="T21" s="156"/>
      <c r="U21" s="156"/>
      <c r="V21" s="156">
        <f>SUM(V22:V22)</f>
        <v>2.1800000000000002</v>
      </c>
      <c r="W21" s="156"/>
      <c r="X21" s="156"/>
      <c r="AG21" t="s">
        <v>99</v>
      </c>
    </row>
    <row r="22" spans="1:60" ht="22.5" outlineLevel="1" x14ac:dyDescent="0.2">
      <c r="A22" s="170">
        <v>9</v>
      </c>
      <c r="B22" s="171" t="s">
        <v>125</v>
      </c>
      <c r="C22" s="179" t="s">
        <v>126</v>
      </c>
      <c r="D22" s="172" t="s">
        <v>127</v>
      </c>
      <c r="E22" s="173">
        <v>6</v>
      </c>
      <c r="F22" s="174"/>
      <c r="G22" s="175">
        <f>ROUND(E22*F22,2)</f>
        <v>0</v>
      </c>
      <c r="H22" s="174"/>
      <c r="I22" s="175">
        <f>ROUND(E22*H22,2)</f>
        <v>0</v>
      </c>
      <c r="J22" s="174"/>
      <c r="K22" s="175">
        <f>ROUND(E22*J22,2)</f>
        <v>0</v>
      </c>
      <c r="L22" s="175">
        <v>21</v>
      </c>
      <c r="M22" s="175">
        <f>G22*(1+L22/100)</f>
        <v>0</v>
      </c>
      <c r="N22" s="175">
        <v>8.2900000000000005E-3</v>
      </c>
      <c r="O22" s="175">
        <f>ROUND(E22*N22,2)</f>
        <v>0.05</v>
      </c>
      <c r="P22" s="175">
        <v>0</v>
      </c>
      <c r="Q22" s="176">
        <f>ROUND(E22*P22,2)</f>
        <v>0</v>
      </c>
      <c r="R22" s="155"/>
      <c r="S22" s="155" t="s">
        <v>103</v>
      </c>
      <c r="T22" s="155" t="s">
        <v>103</v>
      </c>
      <c r="U22" s="155">
        <v>0.36299999999999999</v>
      </c>
      <c r="V22" s="155">
        <f>ROUND(E22*U22,2)</f>
        <v>2.1800000000000002</v>
      </c>
      <c r="W22" s="155"/>
      <c r="X22" s="155" t="s">
        <v>104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105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x14ac:dyDescent="0.2">
      <c r="A23" s="157" t="s">
        <v>98</v>
      </c>
      <c r="B23" s="158" t="s">
        <v>66</v>
      </c>
      <c r="C23" s="178" t="s">
        <v>67</v>
      </c>
      <c r="D23" s="159"/>
      <c r="E23" s="160"/>
      <c r="F23" s="161"/>
      <c r="G23" s="161">
        <f>SUMIF(AG24:AG27,"&lt;&gt;NOR",G24:G27)</f>
        <v>0</v>
      </c>
      <c r="H23" s="161"/>
      <c r="I23" s="161">
        <f>SUM(I24:I27)</f>
        <v>0</v>
      </c>
      <c r="J23" s="161"/>
      <c r="K23" s="161">
        <f>SUM(K24:K27)</f>
        <v>0</v>
      </c>
      <c r="L23" s="161"/>
      <c r="M23" s="161">
        <f>SUM(M24:M27)</f>
        <v>0</v>
      </c>
      <c r="N23" s="161"/>
      <c r="O23" s="161">
        <f>SUM(O24:O27)</f>
        <v>0.38</v>
      </c>
      <c r="P23" s="161"/>
      <c r="Q23" s="162">
        <f>SUM(Q24:Q27)</f>
        <v>0</v>
      </c>
      <c r="R23" s="156"/>
      <c r="S23" s="156"/>
      <c r="T23" s="156"/>
      <c r="U23" s="156"/>
      <c r="V23" s="156">
        <f>SUM(V24:V27)</f>
        <v>199.76</v>
      </c>
      <c r="W23" s="156"/>
      <c r="X23" s="156"/>
      <c r="AG23" t="s">
        <v>99</v>
      </c>
    </row>
    <row r="24" spans="1:60" outlineLevel="1" x14ac:dyDescent="0.2">
      <c r="A24" s="170">
        <v>10</v>
      </c>
      <c r="B24" s="171" t="s">
        <v>128</v>
      </c>
      <c r="C24" s="179" t="s">
        <v>129</v>
      </c>
      <c r="D24" s="172" t="s">
        <v>102</v>
      </c>
      <c r="E24" s="173">
        <v>1454</v>
      </c>
      <c r="F24" s="174"/>
      <c r="G24" s="175">
        <f>ROUND(E24*F24,2)</f>
        <v>0</v>
      </c>
      <c r="H24" s="174"/>
      <c r="I24" s="175">
        <f>ROUND(E24*H24,2)</f>
        <v>0</v>
      </c>
      <c r="J24" s="174"/>
      <c r="K24" s="175">
        <f>ROUND(E24*J24,2)</f>
        <v>0</v>
      </c>
      <c r="L24" s="175">
        <v>21</v>
      </c>
      <c r="M24" s="175">
        <f>G24*(1+L24/100)</f>
        <v>0</v>
      </c>
      <c r="N24" s="175">
        <v>6.9999999999999994E-5</v>
      </c>
      <c r="O24" s="175">
        <f>ROUND(E24*N24,2)</f>
        <v>0.1</v>
      </c>
      <c r="P24" s="175">
        <v>0</v>
      </c>
      <c r="Q24" s="176">
        <f>ROUND(E24*P24,2)</f>
        <v>0</v>
      </c>
      <c r="R24" s="155"/>
      <c r="S24" s="155" t="s">
        <v>103</v>
      </c>
      <c r="T24" s="155" t="s">
        <v>103</v>
      </c>
      <c r="U24" s="155">
        <v>3.2480000000000002E-2</v>
      </c>
      <c r="V24" s="155">
        <f>ROUND(E24*U24,2)</f>
        <v>47.23</v>
      </c>
      <c r="W24" s="155"/>
      <c r="X24" s="155" t="s">
        <v>104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105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70">
        <v>11</v>
      </c>
      <c r="B25" s="171" t="s">
        <v>130</v>
      </c>
      <c r="C25" s="179" t="s">
        <v>131</v>
      </c>
      <c r="D25" s="172" t="s">
        <v>102</v>
      </c>
      <c r="E25" s="173">
        <v>408</v>
      </c>
      <c r="F25" s="174"/>
      <c r="G25" s="175">
        <f>ROUND(E25*F25,2)</f>
        <v>0</v>
      </c>
      <c r="H25" s="174"/>
      <c r="I25" s="175">
        <f>ROUND(E25*H25,2)</f>
        <v>0</v>
      </c>
      <c r="J25" s="174"/>
      <c r="K25" s="175">
        <f>ROUND(E25*J25,2)</f>
        <v>0</v>
      </c>
      <c r="L25" s="175">
        <v>21</v>
      </c>
      <c r="M25" s="175">
        <f>G25*(1+L25/100)</f>
        <v>0</v>
      </c>
      <c r="N25" s="175">
        <v>2.5000000000000001E-4</v>
      </c>
      <c r="O25" s="175">
        <f>ROUND(E25*N25,2)</f>
        <v>0.1</v>
      </c>
      <c r="P25" s="175">
        <v>0</v>
      </c>
      <c r="Q25" s="176">
        <f>ROUND(E25*P25,2)</f>
        <v>0</v>
      </c>
      <c r="R25" s="155"/>
      <c r="S25" s="155" t="s">
        <v>103</v>
      </c>
      <c r="T25" s="155" t="s">
        <v>103</v>
      </c>
      <c r="U25" s="155">
        <v>0.10902000000000001</v>
      </c>
      <c r="V25" s="155">
        <f>ROUND(E25*U25,2)</f>
        <v>44.48</v>
      </c>
      <c r="W25" s="155"/>
      <c r="X25" s="155" t="s">
        <v>104</v>
      </c>
      <c r="Y25" s="148"/>
      <c r="Z25" s="148"/>
      <c r="AA25" s="148"/>
      <c r="AB25" s="148"/>
      <c r="AC25" s="148"/>
      <c r="AD25" s="148"/>
      <c r="AE25" s="148"/>
      <c r="AF25" s="148"/>
      <c r="AG25" s="148" t="s">
        <v>105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70">
        <v>12</v>
      </c>
      <c r="B26" s="171" t="s">
        <v>132</v>
      </c>
      <c r="C26" s="179" t="s">
        <v>133</v>
      </c>
      <c r="D26" s="172" t="s">
        <v>102</v>
      </c>
      <c r="E26" s="173">
        <v>842</v>
      </c>
      <c r="F26" s="174"/>
      <c r="G26" s="175">
        <f>ROUND(E26*F26,2)</f>
        <v>0</v>
      </c>
      <c r="H26" s="174"/>
      <c r="I26" s="175">
        <f>ROUND(E26*H26,2)</f>
        <v>0</v>
      </c>
      <c r="J26" s="174"/>
      <c r="K26" s="175">
        <f>ROUND(E26*J26,2)</f>
        <v>0</v>
      </c>
      <c r="L26" s="175">
        <v>21</v>
      </c>
      <c r="M26" s="175">
        <f>G26*(1+L26/100)</f>
        <v>0</v>
      </c>
      <c r="N26" s="175">
        <v>1.4999999999999999E-4</v>
      </c>
      <c r="O26" s="175">
        <f>ROUND(E26*N26,2)</f>
        <v>0.13</v>
      </c>
      <c r="P26" s="175">
        <v>0</v>
      </c>
      <c r="Q26" s="176">
        <f>ROUND(E26*P26,2)</f>
        <v>0</v>
      </c>
      <c r="R26" s="155"/>
      <c r="S26" s="155" t="s">
        <v>103</v>
      </c>
      <c r="T26" s="155" t="s">
        <v>103</v>
      </c>
      <c r="U26" s="155">
        <v>0.10191</v>
      </c>
      <c r="V26" s="155">
        <f>ROUND(E26*U26,2)</f>
        <v>85.81</v>
      </c>
      <c r="W26" s="155"/>
      <c r="X26" s="155" t="s">
        <v>104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105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70">
        <v>13</v>
      </c>
      <c r="B27" s="171" t="s">
        <v>134</v>
      </c>
      <c r="C27" s="179" t="s">
        <v>135</v>
      </c>
      <c r="D27" s="172" t="s">
        <v>102</v>
      </c>
      <c r="E27" s="173">
        <v>204</v>
      </c>
      <c r="F27" s="174"/>
      <c r="G27" s="175">
        <f>ROUND(E27*F27,2)</f>
        <v>0</v>
      </c>
      <c r="H27" s="174"/>
      <c r="I27" s="175">
        <f>ROUND(E27*H27,2)</f>
        <v>0</v>
      </c>
      <c r="J27" s="174"/>
      <c r="K27" s="175">
        <f>ROUND(E27*J27,2)</f>
        <v>0</v>
      </c>
      <c r="L27" s="175">
        <v>21</v>
      </c>
      <c r="M27" s="175">
        <f>G27*(1+L27/100)</f>
        <v>0</v>
      </c>
      <c r="N27" s="175">
        <v>2.4000000000000001E-4</v>
      </c>
      <c r="O27" s="175">
        <f>ROUND(E27*N27,2)</f>
        <v>0.05</v>
      </c>
      <c r="P27" s="175">
        <v>0</v>
      </c>
      <c r="Q27" s="176">
        <f>ROUND(E27*P27,2)</f>
        <v>0</v>
      </c>
      <c r="R27" s="155"/>
      <c r="S27" s="155" t="s">
        <v>103</v>
      </c>
      <c r="T27" s="155" t="s">
        <v>103</v>
      </c>
      <c r="U27" s="155">
        <v>0.10902000000000001</v>
      </c>
      <c r="V27" s="155">
        <f>ROUND(E27*U27,2)</f>
        <v>22.24</v>
      </c>
      <c r="W27" s="155"/>
      <c r="X27" s="155" t="s">
        <v>104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105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x14ac:dyDescent="0.2">
      <c r="A28" s="157" t="s">
        <v>98</v>
      </c>
      <c r="B28" s="158" t="s">
        <v>68</v>
      </c>
      <c r="C28" s="178" t="s">
        <v>69</v>
      </c>
      <c r="D28" s="159"/>
      <c r="E28" s="160"/>
      <c r="F28" s="161"/>
      <c r="G28" s="161">
        <f>SUMIF(AG29:AG35,"&lt;&gt;NOR",G29:G35)</f>
        <v>0</v>
      </c>
      <c r="H28" s="161"/>
      <c r="I28" s="161">
        <f>SUM(I29:I35)</f>
        <v>0</v>
      </c>
      <c r="J28" s="161"/>
      <c r="K28" s="161">
        <f>SUM(K29:K35)</f>
        <v>0</v>
      </c>
      <c r="L28" s="161"/>
      <c r="M28" s="161">
        <f>SUM(M29:M35)</f>
        <v>0</v>
      </c>
      <c r="N28" s="161"/>
      <c r="O28" s="161">
        <f>SUM(O29:O35)</f>
        <v>0</v>
      </c>
      <c r="P28" s="161"/>
      <c r="Q28" s="162">
        <f>SUM(Q29:Q35)</f>
        <v>0</v>
      </c>
      <c r="R28" s="156"/>
      <c r="S28" s="156"/>
      <c r="T28" s="156"/>
      <c r="U28" s="156"/>
      <c r="V28" s="156">
        <f>SUM(V29:V35)</f>
        <v>58.309999999999995</v>
      </c>
      <c r="W28" s="156"/>
      <c r="X28" s="156"/>
      <c r="AG28" t="s">
        <v>99</v>
      </c>
    </row>
    <row r="29" spans="1:60" outlineLevel="1" x14ac:dyDescent="0.2">
      <c r="A29" s="170">
        <v>14</v>
      </c>
      <c r="B29" s="171" t="s">
        <v>136</v>
      </c>
      <c r="C29" s="179" t="s">
        <v>137</v>
      </c>
      <c r="D29" s="172" t="s">
        <v>121</v>
      </c>
      <c r="E29" s="173">
        <v>21.28</v>
      </c>
      <c r="F29" s="174"/>
      <c r="G29" s="175">
        <f t="shared" ref="G29:G35" si="0">ROUND(E29*F29,2)</f>
        <v>0</v>
      </c>
      <c r="H29" s="174"/>
      <c r="I29" s="175">
        <f t="shared" ref="I29:I35" si="1">ROUND(E29*H29,2)</f>
        <v>0</v>
      </c>
      <c r="J29" s="174"/>
      <c r="K29" s="175">
        <f t="shared" ref="K29:K35" si="2">ROUND(E29*J29,2)</f>
        <v>0</v>
      </c>
      <c r="L29" s="175">
        <v>21</v>
      </c>
      <c r="M29" s="175">
        <f t="shared" ref="M29:M35" si="3">G29*(1+L29/100)</f>
        <v>0</v>
      </c>
      <c r="N29" s="175">
        <v>0</v>
      </c>
      <c r="O29" s="175">
        <f t="shared" ref="O29:O35" si="4">ROUND(E29*N29,2)</f>
        <v>0</v>
      </c>
      <c r="P29" s="175">
        <v>0</v>
      </c>
      <c r="Q29" s="176">
        <f t="shared" ref="Q29:Q35" si="5">ROUND(E29*P29,2)</f>
        <v>0</v>
      </c>
      <c r="R29" s="155"/>
      <c r="S29" s="155" t="s">
        <v>103</v>
      </c>
      <c r="T29" s="155" t="s">
        <v>103</v>
      </c>
      <c r="U29" s="155">
        <v>0.93300000000000005</v>
      </c>
      <c r="V29" s="155">
        <f t="shared" ref="V29:V35" si="6">ROUND(E29*U29,2)</f>
        <v>19.850000000000001</v>
      </c>
      <c r="W29" s="155"/>
      <c r="X29" s="155" t="s">
        <v>104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105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70">
        <v>15</v>
      </c>
      <c r="B30" s="171" t="s">
        <v>138</v>
      </c>
      <c r="C30" s="179" t="s">
        <v>139</v>
      </c>
      <c r="D30" s="172" t="s">
        <v>121</v>
      </c>
      <c r="E30" s="173">
        <v>21.28</v>
      </c>
      <c r="F30" s="174"/>
      <c r="G30" s="175">
        <f t="shared" si="0"/>
        <v>0</v>
      </c>
      <c r="H30" s="174"/>
      <c r="I30" s="175">
        <f t="shared" si="1"/>
        <v>0</v>
      </c>
      <c r="J30" s="174"/>
      <c r="K30" s="175">
        <f t="shared" si="2"/>
        <v>0</v>
      </c>
      <c r="L30" s="175">
        <v>21</v>
      </c>
      <c r="M30" s="175">
        <f t="shared" si="3"/>
        <v>0</v>
      </c>
      <c r="N30" s="175">
        <v>0</v>
      </c>
      <c r="O30" s="175">
        <f t="shared" si="4"/>
        <v>0</v>
      </c>
      <c r="P30" s="175">
        <v>0</v>
      </c>
      <c r="Q30" s="176">
        <f t="shared" si="5"/>
        <v>0</v>
      </c>
      <c r="R30" s="155"/>
      <c r="S30" s="155" t="s">
        <v>103</v>
      </c>
      <c r="T30" s="155" t="s">
        <v>103</v>
      </c>
      <c r="U30" s="155">
        <v>0.49</v>
      </c>
      <c r="V30" s="155">
        <f t="shared" si="6"/>
        <v>10.43</v>
      </c>
      <c r="W30" s="155"/>
      <c r="X30" s="155" t="s">
        <v>104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105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70">
        <v>16</v>
      </c>
      <c r="B31" s="171" t="s">
        <v>140</v>
      </c>
      <c r="C31" s="179" t="s">
        <v>141</v>
      </c>
      <c r="D31" s="172" t="s">
        <v>121</v>
      </c>
      <c r="E31" s="173">
        <v>255.36</v>
      </c>
      <c r="F31" s="174"/>
      <c r="G31" s="175">
        <f t="shared" si="0"/>
        <v>0</v>
      </c>
      <c r="H31" s="174"/>
      <c r="I31" s="175">
        <f t="shared" si="1"/>
        <v>0</v>
      </c>
      <c r="J31" s="174"/>
      <c r="K31" s="175">
        <f t="shared" si="2"/>
        <v>0</v>
      </c>
      <c r="L31" s="175">
        <v>21</v>
      </c>
      <c r="M31" s="175">
        <f t="shared" si="3"/>
        <v>0</v>
      </c>
      <c r="N31" s="175">
        <v>0</v>
      </c>
      <c r="O31" s="175">
        <f t="shared" si="4"/>
        <v>0</v>
      </c>
      <c r="P31" s="175">
        <v>0</v>
      </c>
      <c r="Q31" s="176">
        <f t="shared" si="5"/>
        <v>0</v>
      </c>
      <c r="R31" s="155"/>
      <c r="S31" s="155" t="s">
        <v>103</v>
      </c>
      <c r="T31" s="155" t="s">
        <v>103</v>
      </c>
      <c r="U31" s="155">
        <v>0</v>
      </c>
      <c r="V31" s="155">
        <f t="shared" si="6"/>
        <v>0</v>
      </c>
      <c r="W31" s="155"/>
      <c r="X31" s="155" t="s">
        <v>104</v>
      </c>
      <c r="Y31" s="148"/>
      <c r="Z31" s="148"/>
      <c r="AA31" s="148"/>
      <c r="AB31" s="148"/>
      <c r="AC31" s="148"/>
      <c r="AD31" s="148"/>
      <c r="AE31" s="148"/>
      <c r="AF31" s="148"/>
      <c r="AG31" s="148" t="s">
        <v>105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70">
        <v>17</v>
      </c>
      <c r="B32" s="171" t="s">
        <v>142</v>
      </c>
      <c r="C32" s="179" t="s">
        <v>143</v>
      </c>
      <c r="D32" s="172" t="s">
        <v>121</v>
      </c>
      <c r="E32" s="173">
        <v>21.28</v>
      </c>
      <c r="F32" s="174"/>
      <c r="G32" s="175">
        <f t="shared" si="0"/>
        <v>0</v>
      </c>
      <c r="H32" s="174"/>
      <c r="I32" s="175">
        <f t="shared" si="1"/>
        <v>0</v>
      </c>
      <c r="J32" s="174"/>
      <c r="K32" s="175">
        <f t="shared" si="2"/>
        <v>0</v>
      </c>
      <c r="L32" s="175">
        <v>21</v>
      </c>
      <c r="M32" s="175">
        <f t="shared" si="3"/>
        <v>0</v>
      </c>
      <c r="N32" s="175">
        <v>0</v>
      </c>
      <c r="O32" s="175">
        <f t="shared" si="4"/>
        <v>0</v>
      </c>
      <c r="P32" s="175">
        <v>0</v>
      </c>
      <c r="Q32" s="176">
        <f t="shared" si="5"/>
        <v>0</v>
      </c>
      <c r="R32" s="155"/>
      <c r="S32" s="155" t="s">
        <v>103</v>
      </c>
      <c r="T32" s="155" t="s">
        <v>103</v>
      </c>
      <c r="U32" s="155">
        <v>0.94199999999999995</v>
      </c>
      <c r="V32" s="155">
        <f t="shared" si="6"/>
        <v>20.05</v>
      </c>
      <c r="W32" s="155"/>
      <c r="X32" s="155" t="s">
        <v>104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105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70">
        <v>18</v>
      </c>
      <c r="B33" s="171" t="s">
        <v>144</v>
      </c>
      <c r="C33" s="179" t="s">
        <v>145</v>
      </c>
      <c r="D33" s="172" t="s">
        <v>121</v>
      </c>
      <c r="E33" s="173">
        <v>21.28</v>
      </c>
      <c r="F33" s="174"/>
      <c r="G33" s="175">
        <f t="shared" si="0"/>
        <v>0</v>
      </c>
      <c r="H33" s="174"/>
      <c r="I33" s="175">
        <f t="shared" si="1"/>
        <v>0</v>
      </c>
      <c r="J33" s="174"/>
      <c r="K33" s="175">
        <f t="shared" si="2"/>
        <v>0</v>
      </c>
      <c r="L33" s="175">
        <v>21</v>
      </c>
      <c r="M33" s="175">
        <f t="shared" si="3"/>
        <v>0</v>
      </c>
      <c r="N33" s="175">
        <v>0</v>
      </c>
      <c r="O33" s="175">
        <f t="shared" si="4"/>
        <v>0</v>
      </c>
      <c r="P33" s="175">
        <v>0</v>
      </c>
      <c r="Q33" s="176">
        <f t="shared" si="5"/>
        <v>0</v>
      </c>
      <c r="R33" s="155"/>
      <c r="S33" s="155" t="s">
        <v>103</v>
      </c>
      <c r="T33" s="155" t="s">
        <v>103</v>
      </c>
      <c r="U33" s="155">
        <v>0.105</v>
      </c>
      <c r="V33" s="155">
        <f t="shared" si="6"/>
        <v>2.23</v>
      </c>
      <c r="W33" s="155"/>
      <c r="X33" s="155" t="s">
        <v>104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105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70">
        <v>19</v>
      </c>
      <c r="B34" s="171" t="s">
        <v>146</v>
      </c>
      <c r="C34" s="179" t="s">
        <v>147</v>
      </c>
      <c r="D34" s="172" t="s">
        <v>121</v>
      </c>
      <c r="E34" s="173">
        <v>21.28</v>
      </c>
      <c r="F34" s="174"/>
      <c r="G34" s="175">
        <f t="shared" si="0"/>
        <v>0</v>
      </c>
      <c r="H34" s="174"/>
      <c r="I34" s="175">
        <f t="shared" si="1"/>
        <v>0</v>
      </c>
      <c r="J34" s="174"/>
      <c r="K34" s="175">
        <f t="shared" si="2"/>
        <v>0</v>
      </c>
      <c r="L34" s="175">
        <v>21</v>
      </c>
      <c r="M34" s="175">
        <f t="shared" si="3"/>
        <v>0</v>
      </c>
      <c r="N34" s="175">
        <v>0</v>
      </c>
      <c r="O34" s="175">
        <f t="shared" si="4"/>
        <v>0</v>
      </c>
      <c r="P34" s="175">
        <v>0</v>
      </c>
      <c r="Q34" s="176">
        <f t="shared" si="5"/>
        <v>0</v>
      </c>
      <c r="R34" s="155"/>
      <c r="S34" s="155" t="s">
        <v>103</v>
      </c>
      <c r="T34" s="155" t="s">
        <v>103</v>
      </c>
      <c r="U34" s="155">
        <v>0</v>
      </c>
      <c r="V34" s="155">
        <f t="shared" si="6"/>
        <v>0</v>
      </c>
      <c r="W34" s="155"/>
      <c r="X34" s="155" t="s">
        <v>104</v>
      </c>
      <c r="Y34" s="148"/>
      <c r="Z34" s="148"/>
      <c r="AA34" s="148"/>
      <c r="AB34" s="148"/>
      <c r="AC34" s="148"/>
      <c r="AD34" s="148"/>
      <c r="AE34" s="148"/>
      <c r="AF34" s="148"/>
      <c r="AG34" s="148" t="s">
        <v>105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63">
        <v>20</v>
      </c>
      <c r="B35" s="164" t="s">
        <v>148</v>
      </c>
      <c r="C35" s="180" t="s">
        <v>149</v>
      </c>
      <c r="D35" s="165" t="s">
        <v>121</v>
      </c>
      <c r="E35" s="166">
        <v>21.28</v>
      </c>
      <c r="F35" s="167"/>
      <c r="G35" s="168">
        <f t="shared" si="0"/>
        <v>0</v>
      </c>
      <c r="H35" s="167"/>
      <c r="I35" s="168">
        <f t="shared" si="1"/>
        <v>0</v>
      </c>
      <c r="J35" s="167"/>
      <c r="K35" s="168">
        <f t="shared" si="2"/>
        <v>0</v>
      </c>
      <c r="L35" s="168">
        <v>21</v>
      </c>
      <c r="M35" s="168">
        <f t="shared" si="3"/>
        <v>0</v>
      </c>
      <c r="N35" s="168">
        <v>0</v>
      </c>
      <c r="O35" s="168">
        <f t="shared" si="4"/>
        <v>0</v>
      </c>
      <c r="P35" s="168">
        <v>0</v>
      </c>
      <c r="Q35" s="169">
        <f t="shared" si="5"/>
        <v>0</v>
      </c>
      <c r="R35" s="155"/>
      <c r="S35" s="155" t="s">
        <v>150</v>
      </c>
      <c r="T35" s="155" t="s">
        <v>151</v>
      </c>
      <c r="U35" s="155">
        <v>0.27</v>
      </c>
      <c r="V35" s="155">
        <f t="shared" si="6"/>
        <v>5.75</v>
      </c>
      <c r="W35" s="155"/>
      <c r="X35" s="155" t="s">
        <v>104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105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x14ac:dyDescent="0.2">
      <c r="A36" s="3"/>
      <c r="B36" s="4"/>
      <c r="C36" s="181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AE36">
        <v>15</v>
      </c>
      <c r="AF36">
        <v>21</v>
      </c>
      <c r="AG36" t="s">
        <v>85</v>
      </c>
    </row>
    <row r="37" spans="1:60" x14ac:dyDescent="0.2">
      <c r="A37" s="151"/>
      <c r="B37" s="152" t="s">
        <v>30</v>
      </c>
      <c r="C37" s="182"/>
      <c r="D37" s="153"/>
      <c r="E37" s="154"/>
      <c r="F37" s="154"/>
      <c r="G37" s="177">
        <f>G8+G11+G15+G17+G19+G21+G23+G28</f>
        <v>0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AE37">
        <f>SUMIF(L7:L35,AE36,G7:G35)</f>
        <v>0</v>
      </c>
      <c r="AF37">
        <f>SUMIF(L7:L35,AF36,G7:G35)</f>
        <v>0</v>
      </c>
      <c r="AG37" t="s">
        <v>152</v>
      </c>
    </row>
    <row r="38" spans="1:60" x14ac:dyDescent="0.2">
      <c r="A38" s="3"/>
      <c r="B38" s="4"/>
      <c r="C38" s="181"/>
      <c r="D38" s="6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60" x14ac:dyDescent="0.2">
      <c r="A39" s="3"/>
      <c r="B39" s="4"/>
      <c r="C39" s="181"/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60" x14ac:dyDescent="0.2">
      <c r="A40" s="260" t="s">
        <v>153</v>
      </c>
      <c r="B40" s="260"/>
      <c r="C40" s="261"/>
      <c r="D40" s="6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60" x14ac:dyDescent="0.2">
      <c r="A41" s="241"/>
      <c r="B41" s="242"/>
      <c r="C41" s="243"/>
      <c r="D41" s="242"/>
      <c r="E41" s="242"/>
      <c r="F41" s="242"/>
      <c r="G41" s="244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AG41" t="s">
        <v>154</v>
      </c>
    </row>
    <row r="42" spans="1:60" x14ac:dyDescent="0.2">
      <c r="A42" s="245"/>
      <c r="B42" s="246"/>
      <c r="C42" s="247"/>
      <c r="D42" s="246"/>
      <c r="E42" s="246"/>
      <c r="F42" s="246"/>
      <c r="G42" s="248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60" x14ac:dyDescent="0.2">
      <c r="A43" s="245"/>
      <c r="B43" s="246"/>
      <c r="C43" s="247"/>
      <c r="D43" s="246"/>
      <c r="E43" s="246"/>
      <c r="F43" s="246"/>
      <c r="G43" s="248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60" x14ac:dyDescent="0.2">
      <c r="A44" s="245"/>
      <c r="B44" s="246"/>
      <c r="C44" s="247"/>
      <c r="D44" s="246"/>
      <c r="E44" s="246"/>
      <c r="F44" s="246"/>
      <c r="G44" s="248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60" x14ac:dyDescent="0.2">
      <c r="A45" s="249"/>
      <c r="B45" s="250"/>
      <c r="C45" s="251"/>
      <c r="D45" s="250"/>
      <c r="E45" s="250"/>
      <c r="F45" s="250"/>
      <c r="G45" s="252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60" x14ac:dyDescent="0.2">
      <c r="A46" s="3"/>
      <c r="B46" s="4"/>
      <c r="C46" s="181"/>
      <c r="D46" s="6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60" x14ac:dyDescent="0.2">
      <c r="C47" s="183"/>
      <c r="D47" s="10"/>
      <c r="AG47" t="s">
        <v>155</v>
      </c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baXYQEiK/ZMPD/uM99ZE1s81vQETLzXiiT2Pp3/9LQKXiZmk3BsrEPv3CzYbO12V/XfDGhaJHH3BKarmARpJuA==" saltValue="WffRHWPqZtcvjjGLT8NF1A==" spinCount="100000" sheet="1" objects="1" scenarios="1"/>
  <protectedRanges>
    <protectedRange sqref="F9:F10 F12:F14 F16 F18 F20 F22 F24:F27 F29:F35 A41:G45" name="Oblast1"/>
  </protectedRanges>
  <mergeCells count="6">
    <mergeCell ref="A41:G45"/>
    <mergeCell ref="A1:G1"/>
    <mergeCell ref="C2:G2"/>
    <mergeCell ref="C3:G3"/>
    <mergeCell ref="C4:G4"/>
    <mergeCell ref="A40:C4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D.1.1.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D.1.1. Pol'!Názvy_tisku</vt:lpstr>
      <vt:lpstr>oadresa</vt:lpstr>
      <vt:lpstr>Stavba!Objednatel</vt:lpstr>
      <vt:lpstr>Stavba!Objekt</vt:lpstr>
      <vt:lpstr>'SO01 D.1.1.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Churý</dc:creator>
  <cp:lastModifiedBy>Lukáš</cp:lastModifiedBy>
  <cp:lastPrinted>2019-03-19T12:27:02Z</cp:lastPrinted>
  <dcterms:created xsi:type="dcterms:W3CDTF">2009-04-08T07:15:50Z</dcterms:created>
  <dcterms:modified xsi:type="dcterms:W3CDTF">2020-05-20T05:23:06Z</dcterms:modified>
</cp:coreProperties>
</file>